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macbookairm1/Downloads/"/>
    </mc:Choice>
  </mc:AlternateContent>
  <xr:revisionPtr revIDLastSave="0" documentId="13_ncr:1_{1AFD20BF-593B-D444-8299-EF05409AE256}" xr6:coauthVersionLast="47" xr6:coauthVersionMax="47" xr10:uidLastSave="{00000000-0000-0000-0000-000000000000}"/>
  <bookViews>
    <workbookView xWindow="0" yWindow="500" windowWidth="28800" windowHeight="15800" activeTab="2" xr2:uid="{00000000-000D-0000-FFFF-FFFF00000000}"/>
  </bookViews>
  <sheets>
    <sheet name="Plastic bottle" sheetId="2" r:id="rId1"/>
    <sheet name="Refillable Amenities" sheetId="3" r:id="rId2"/>
    <sheet name="Paper Product" sheetId="4" r:id="rId3"/>
    <sheet name="Eco Cleaning Product" sheetId="5" state="hidden" r:id="rId4"/>
    <sheet name="Electronic" sheetId="6"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4" l="1"/>
  <c r="D28" i="3"/>
  <c r="D23" i="2"/>
  <c r="E35" i="6"/>
  <c r="D39" i="6" s="1"/>
  <c r="H34" i="6"/>
  <c r="I34" i="6" s="1"/>
  <c r="C34" i="6"/>
  <c r="B34" i="6"/>
  <c r="H33" i="6"/>
  <c r="I33" i="6" s="1"/>
  <c r="C33" i="6"/>
  <c r="B33" i="6"/>
  <c r="I32" i="6"/>
  <c r="H32" i="6"/>
  <c r="C32" i="6"/>
  <c r="B32" i="6"/>
  <c r="H31" i="6"/>
  <c r="I31" i="6" s="1"/>
  <c r="C31" i="6"/>
  <c r="B31" i="6"/>
  <c r="I30" i="6"/>
  <c r="H30" i="6"/>
  <c r="C30" i="6"/>
  <c r="B30" i="6"/>
  <c r="H29" i="6"/>
  <c r="I29" i="6" s="1"/>
  <c r="C29" i="6"/>
  <c r="B29" i="6"/>
  <c r="I28" i="6"/>
  <c r="H28" i="6"/>
  <c r="C28" i="6"/>
  <c r="B28" i="6"/>
  <c r="H27" i="6"/>
  <c r="I27" i="6" s="1"/>
  <c r="C27" i="6"/>
  <c r="B27" i="6"/>
  <c r="E23" i="6"/>
  <c r="I22" i="6"/>
  <c r="H22" i="6"/>
  <c r="H21" i="6"/>
  <c r="I21" i="6" s="1"/>
  <c r="H20" i="6"/>
  <c r="I20" i="6" s="1"/>
  <c r="H19" i="6"/>
  <c r="I19" i="6" s="1"/>
  <c r="I18" i="6"/>
  <c r="H18" i="6"/>
  <c r="H17" i="6"/>
  <c r="I17" i="6" s="1"/>
  <c r="H16" i="6"/>
  <c r="I16" i="6" s="1"/>
  <c r="H15" i="6"/>
  <c r="H23" i="6" s="1"/>
  <c r="C28" i="5"/>
  <c r="G28" i="5" s="1"/>
  <c r="I28" i="5" s="1"/>
  <c r="G27" i="5"/>
  <c r="I27" i="5" s="1"/>
  <c r="C27" i="5"/>
  <c r="G26" i="5"/>
  <c r="C26" i="5"/>
  <c r="I26" i="5" s="1"/>
  <c r="G25" i="5"/>
  <c r="I25" i="5" s="1"/>
  <c r="C25" i="5"/>
  <c r="I24" i="5"/>
  <c r="G24" i="5"/>
  <c r="C24" i="5"/>
  <c r="I23" i="5"/>
  <c r="G23" i="5"/>
  <c r="C23" i="5"/>
  <c r="I19" i="5"/>
  <c r="I18" i="5"/>
  <c r="I17" i="5"/>
  <c r="I16" i="5"/>
  <c r="I15" i="5"/>
  <c r="I14" i="5"/>
  <c r="I20" i="5" s="1"/>
  <c r="G23" i="4"/>
  <c r="E23" i="4"/>
  <c r="E22" i="4"/>
  <c r="G22" i="4" s="1"/>
  <c r="E21" i="4"/>
  <c r="G21" i="4" s="1"/>
  <c r="G16" i="4"/>
  <c r="E16" i="4"/>
  <c r="E15" i="4"/>
  <c r="G15" i="4" s="1"/>
  <c r="G14" i="4"/>
  <c r="E14" i="4"/>
  <c r="C27" i="4" s="1"/>
  <c r="C30" i="3"/>
  <c r="G24" i="3"/>
  <c r="G25" i="3" s="1"/>
  <c r="E24" i="3"/>
  <c r="G23" i="3"/>
  <c r="E23" i="3"/>
  <c r="G22" i="3"/>
  <c r="G26" i="3" s="1"/>
  <c r="E22" i="3"/>
  <c r="G21" i="3"/>
  <c r="E16" i="3"/>
  <c r="G16" i="3" s="1"/>
  <c r="E15" i="3"/>
  <c r="G15" i="3" s="1"/>
  <c r="E14" i="3"/>
  <c r="G14" i="3" s="1"/>
  <c r="G21" i="2"/>
  <c r="G20" i="2"/>
  <c r="G19" i="2"/>
  <c r="C19" i="2"/>
  <c r="E14" i="2"/>
  <c r="C24" i="2" s="1"/>
  <c r="G17" i="3" l="1"/>
  <c r="G24" i="4"/>
  <c r="G17" i="4"/>
  <c r="I29" i="5"/>
  <c r="I35" i="6"/>
  <c r="C29" i="3"/>
  <c r="I15" i="6"/>
  <c r="I23" i="6" s="1"/>
  <c r="C40" i="6" s="1"/>
  <c r="H35" i="6"/>
  <c r="G14" i="2"/>
  <c r="G15" i="2" s="1"/>
  <c r="C39" i="6"/>
  <c r="D31" i="5" l="1"/>
  <c r="C31" i="5"/>
  <c r="C23" i="2"/>
  <c r="C26" i="4"/>
  <c r="C28" i="3"/>
</calcChain>
</file>

<file path=xl/sharedStrings.xml><?xml version="1.0" encoding="utf-8"?>
<sst xmlns="http://schemas.openxmlformats.org/spreadsheetml/2006/main" count="345" uniqueCount="142">
  <si>
    <t>Information</t>
  </si>
  <si>
    <t>- Before you calculating, ensure your daily consumption.</t>
  </si>
  <si>
    <t>- There is an information why choosing sustainable paper (tissue, paper, etc.) is impotant.</t>
  </si>
  <si>
    <t>Remember "Small step matters."</t>
  </si>
  <si>
    <t>Define your maximum budget</t>
  </si>
  <si>
    <t>Product</t>
  </si>
  <si>
    <t>Per pack Consist of</t>
  </si>
  <si>
    <t>Unit</t>
  </si>
  <si>
    <t>Price</t>
  </si>
  <si>
    <t>Subtotal</t>
  </si>
  <si>
    <t>month</t>
  </si>
  <si>
    <t>Total</t>
  </si>
  <si>
    <t>Per carton consist of</t>
  </si>
  <si>
    <t>The new product budget takes</t>
  </si>
  <si>
    <t>Cost-Benefit and Environment Impact of Plastic Bottle</t>
  </si>
  <si>
    <r>
      <rPr>
        <sz val="10"/>
        <color theme="1"/>
        <rFont val="Arial"/>
      </rPr>
      <t xml:space="preserve">- Please adapt the document based on your implementation such as </t>
    </r>
    <r>
      <rPr>
        <i/>
        <sz val="10"/>
        <color theme="1"/>
        <rFont val="Arial"/>
      </rPr>
      <t>add</t>
    </r>
    <r>
      <rPr>
        <sz val="10"/>
        <color theme="1"/>
        <rFont val="Arial"/>
      </rPr>
      <t xml:space="preserve"> or </t>
    </r>
    <r>
      <rPr>
        <i/>
        <sz val="10"/>
        <color theme="1"/>
        <rFont val="Arial"/>
      </rPr>
      <t xml:space="preserve">remove </t>
    </r>
    <r>
      <rPr>
        <sz val="10"/>
        <color theme="1"/>
        <rFont val="Arial"/>
      </rPr>
      <t>product, and input the blue</t>
    </r>
    <r>
      <rPr>
        <sz val="10"/>
        <color rgb="FFC9DAF8"/>
        <rFont val="Arial"/>
      </rPr>
      <t xml:space="preserve"> </t>
    </r>
    <r>
      <rPr>
        <sz val="10"/>
        <color theme="1"/>
        <rFont val="Arial"/>
      </rPr>
      <t>cells.</t>
    </r>
  </si>
  <si>
    <r>
      <rPr>
        <sz val="10"/>
        <color theme="1"/>
        <rFont val="Arial"/>
      </rPr>
      <t xml:space="preserve">To use this document, please choose </t>
    </r>
    <r>
      <rPr>
        <b/>
        <i/>
        <sz val="10"/>
        <color theme="1"/>
        <rFont val="Arial"/>
      </rPr>
      <t>FIle</t>
    </r>
    <r>
      <rPr>
        <sz val="10"/>
        <color theme="1"/>
        <rFont val="Arial"/>
      </rPr>
      <t xml:space="preserve"> -&gt; </t>
    </r>
    <r>
      <rPr>
        <b/>
        <i/>
        <sz val="10"/>
        <color theme="1"/>
        <rFont val="Arial"/>
      </rPr>
      <t>Make a copy</t>
    </r>
    <r>
      <rPr>
        <sz val="10"/>
        <color theme="1"/>
        <rFont val="Arial"/>
      </rPr>
      <t xml:space="preserve"> -&gt; "edit the name and folder location" -&gt; click button </t>
    </r>
    <r>
      <rPr>
        <b/>
        <i/>
        <sz val="10"/>
        <color theme="1"/>
        <rFont val="Arial"/>
      </rPr>
      <t>Make a copy</t>
    </r>
    <r>
      <rPr>
        <sz val="10"/>
        <color theme="1"/>
        <rFont val="Arial"/>
      </rPr>
      <t xml:space="preserve"> to confirm.</t>
    </r>
  </si>
  <si>
    <t>Number of Bed rooms</t>
  </si>
  <si>
    <t>Number of bottle setup for each bedrooms</t>
  </si>
  <si>
    <t>Maximum number of request for refill/day</t>
  </si>
  <si>
    <t>First Setup</t>
  </si>
  <si>
    <t>Current
bottle</t>
  </si>
  <si>
    <t>Consumption</t>
  </si>
  <si>
    <t>Aqua bottle 330 ml</t>
  </si>
  <si>
    <t>/pcs</t>
  </si>
  <si>
    <t>pcs/day</t>
  </si>
  <si>
    <t>Second Setup</t>
  </si>
  <si>
    <t>Glass Bottle</t>
  </si>
  <si>
    <t>Glass bottle</t>
  </si>
  <si>
    <t>bottles</t>
  </si>
  <si>
    <t>/bottle</t>
  </si>
  <si>
    <t>one time</t>
  </si>
  <si>
    <t>Sticker hygiene</t>
  </si>
  <si>
    <t>paper</t>
  </si>
  <si>
    <t>paper/day</t>
  </si>
  <si>
    <t>The glass bottle budget</t>
  </si>
  <si>
    <t>First setup
Total plastic generation/month</t>
  </si>
  <si>
    <t>Pieces</t>
  </si>
  <si>
    <t>Second Setup
Total plastic generation/month</t>
  </si>
  <si>
    <t>Notes:</t>
  </si>
  <si>
    <t>1. You can add sticker after refilling the water, to ensure your guest that the water is hygiene and not contaminated.
2. By using the glass bottle you also align and comply with the Bali goverment regulation to reduce plastic waste generation.
3. You showing your great commitment to your guest for reducing the plastic generation in your villa.
4. You educating your guest the importance of plastic reduction in villas.</t>
  </si>
  <si>
    <t>Cost-Benefit and Environment Impact of Refillable Amenities</t>
  </si>
  <si>
    <r>
      <rPr>
        <sz val="10"/>
        <color theme="1"/>
        <rFont val="Arial"/>
      </rPr>
      <t xml:space="preserve">- Please adapt the document based on your implementation such as </t>
    </r>
    <r>
      <rPr>
        <i/>
        <sz val="10"/>
        <color theme="1"/>
        <rFont val="Arial"/>
      </rPr>
      <t>add</t>
    </r>
    <r>
      <rPr>
        <sz val="10"/>
        <color theme="1"/>
        <rFont val="Arial"/>
      </rPr>
      <t xml:space="preserve"> or </t>
    </r>
    <r>
      <rPr>
        <i/>
        <sz val="10"/>
        <color theme="1"/>
        <rFont val="Arial"/>
      </rPr>
      <t xml:space="preserve">remove </t>
    </r>
    <r>
      <rPr>
        <sz val="10"/>
        <color theme="1"/>
        <rFont val="Arial"/>
      </rPr>
      <t>product, and input the blue</t>
    </r>
    <r>
      <rPr>
        <sz val="10"/>
        <color rgb="FFC9DAF8"/>
        <rFont val="Arial"/>
      </rPr>
      <t xml:space="preserve"> </t>
    </r>
    <r>
      <rPr>
        <sz val="10"/>
        <color theme="1"/>
        <rFont val="Arial"/>
      </rPr>
      <t>cells.</t>
    </r>
  </si>
  <si>
    <r>
      <rPr>
        <sz val="10"/>
        <color theme="1"/>
        <rFont val="Arial"/>
      </rPr>
      <t xml:space="preserve">To use this document, please choose </t>
    </r>
    <r>
      <rPr>
        <b/>
        <i/>
        <sz val="10"/>
        <color theme="1"/>
        <rFont val="Arial"/>
      </rPr>
      <t>FIle</t>
    </r>
    <r>
      <rPr>
        <sz val="10"/>
        <color theme="1"/>
        <rFont val="Arial"/>
      </rPr>
      <t xml:space="preserve"> -&gt; </t>
    </r>
    <r>
      <rPr>
        <b/>
        <i/>
        <sz val="10"/>
        <color theme="1"/>
        <rFont val="Arial"/>
      </rPr>
      <t>Make a copy</t>
    </r>
    <r>
      <rPr>
        <sz val="10"/>
        <color theme="1"/>
        <rFont val="Arial"/>
      </rPr>
      <t xml:space="preserve"> -&gt; "edit the name and folder location" -&gt; click button </t>
    </r>
    <r>
      <rPr>
        <b/>
        <i/>
        <sz val="10"/>
        <color theme="1"/>
        <rFont val="Arial"/>
      </rPr>
      <t>Make a copy</t>
    </r>
    <r>
      <rPr>
        <sz val="10"/>
        <color theme="1"/>
        <rFont val="Arial"/>
      </rPr>
      <t xml:space="preserve"> to confirm.</t>
    </r>
  </si>
  <si>
    <t>Number of Bed rooms (two guests per room)</t>
  </si>
  <si>
    <t>Current
plastic bottle</t>
  </si>
  <si>
    <t>Shampoo medium bottle (400 ml)</t>
  </si>
  <si>
    <t>pcs/month</t>
  </si>
  <si>
    <t>Body wash medium bottle (500 ml)</t>
  </si>
  <si>
    <t>Conditioner medium bottle (320 ml)</t>
  </si>
  <si>
    <t>Refillable Setup</t>
  </si>
  <si>
    <t>Refillable dispenser</t>
  </si>
  <si>
    <t>-</t>
  </si>
  <si>
    <t>Shampoo 5 litres</t>
  </si>
  <si>
    <t>/month</t>
  </si>
  <si>
    <t>Body wash 5 litres</t>
  </si>
  <si>
    <t>Conditioner 5 litres</t>
  </si>
  <si>
    <t>Total without one time payment</t>
  </si>
  <si>
    <t>The refillable setup budget</t>
  </si>
  <si>
    <t>1. By using the refillable amenities dispenser you also align and comply with the Bali goverment regulation to reduce the plastic generation.
2. You showing your great commitment to your guest for reducing the plastic generation in your villa.
3. You educating your guest the importance of plastic reduction in villas.</t>
  </si>
  <si>
    <t>Cost-Benefit and Environment Impact of Paper Product (Tissue, Toilet Paper, etc.)</t>
  </si>
  <si>
    <r>
      <rPr>
        <sz val="10"/>
        <color theme="1"/>
        <rFont val="Arial"/>
      </rPr>
      <t xml:space="preserve">- Please adapt the document based on your implementation such as </t>
    </r>
    <r>
      <rPr>
        <i/>
        <sz val="10"/>
        <color theme="1"/>
        <rFont val="Arial"/>
      </rPr>
      <t>add</t>
    </r>
    <r>
      <rPr>
        <sz val="10"/>
        <color theme="1"/>
        <rFont val="Arial"/>
      </rPr>
      <t xml:space="preserve"> or </t>
    </r>
    <r>
      <rPr>
        <i/>
        <sz val="10"/>
        <color theme="1"/>
        <rFont val="Arial"/>
      </rPr>
      <t xml:space="preserve">remove </t>
    </r>
    <r>
      <rPr>
        <sz val="10"/>
        <color theme="1"/>
        <rFont val="Arial"/>
      </rPr>
      <t>product, and input the blue</t>
    </r>
    <r>
      <rPr>
        <sz val="10"/>
        <color rgb="FFC9DAF8"/>
        <rFont val="Arial"/>
      </rPr>
      <t xml:space="preserve"> </t>
    </r>
    <r>
      <rPr>
        <sz val="10"/>
        <color theme="1"/>
        <rFont val="Arial"/>
      </rPr>
      <t>cells.</t>
    </r>
  </si>
  <si>
    <r>
      <rPr>
        <sz val="10"/>
        <color theme="1"/>
        <rFont val="Arial"/>
      </rPr>
      <t xml:space="preserve">To use this document, please choose </t>
    </r>
    <r>
      <rPr>
        <b/>
        <i/>
        <sz val="10"/>
        <color theme="1"/>
        <rFont val="Arial"/>
      </rPr>
      <t>FIle</t>
    </r>
    <r>
      <rPr>
        <sz val="10"/>
        <color theme="1"/>
        <rFont val="Arial"/>
      </rPr>
      <t xml:space="preserve"> -&gt; </t>
    </r>
    <r>
      <rPr>
        <b/>
        <i/>
        <sz val="10"/>
        <color theme="1"/>
        <rFont val="Arial"/>
      </rPr>
      <t>Make a copy</t>
    </r>
    <r>
      <rPr>
        <sz val="10"/>
        <color theme="1"/>
        <rFont val="Arial"/>
      </rPr>
      <t xml:space="preserve"> -&gt; "edit the name and folder location" -&gt; click button </t>
    </r>
    <r>
      <rPr>
        <b/>
        <i/>
        <sz val="10"/>
        <color theme="1"/>
        <rFont val="Arial"/>
      </rPr>
      <t>Make a copy</t>
    </r>
    <r>
      <rPr>
        <sz val="10"/>
        <color theme="1"/>
        <rFont val="Arial"/>
      </rPr>
      <t xml:space="preserve"> to confirm.</t>
    </r>
  </si>
  <si>
    <t>Number of toilets (two guests per room)</t>
  </si>
  <si>
    <t>Number of paper setup for each toilet</t>
  </si>
  <si>
    <t>Current
tissue</t>
  </si>
  <si>
    <t>Toilet roll 300 sheets</t>
  </si>
  <si>
    <t>Napkin 160 sheets</t>
  </si>
  <si>
    <t>Hand tissue 2000 sheets</t>
  </si>
  <si>
    <t>Toilet roll 250 sheets</t>
  </si>
  <si>
    <t>Napkin 100 sheets</t>
  </si>
  <si>
    <t>Hand tissue 1000 sheets</t>
  </si>
  <si>
    <t>Second Setup
Total plastic generation/month (no plastic packaging)</t>
  </si>
  <si>
    <t>1. By using the bamboo tissue, you are supporting regenerative local community and mostly their packaging is not using plastic.
2. You are showing great support to reduce the woods ilegal logging.
3. The bamboo tissue will be consumed less because they have better absorbtion (15% more than regular tissue).
4. Conventional tissue need chemical and bleached. While using bamboo tissue, you are promoting no chemical experience during the stay.
5. The bamboo tissue more easily to degradeable in the environment.
6. Align with the SGDs.</t>
  </si>
  <si>
    <t>Cost-Benefit Analysis for Eco-Cleaning Product</t>
  </si>
  <si>
    <r>
      <rPr>
        <sz val="10"/>
        <color theme="1"/>
        <rFont val="Arial"/>
      </rPr>
      <t xml:space="preserve">- Please adapt the document based on your implementation such as </t>
    </r>
    <r>
      <rPr>
        <i/>
        <sz val="10"/>
        <color theme="1"/>
        <rFont val="Arial"/>
      </rPr>
      <t>add</t>
    </r>
    <r>
      <rPr>
        <sz val="10"/>
        <color theme="1"/>
        <rFont val="Arial"/>
      </rPr>
      <t xml:space="preserve"> or </t>
    </r>
    <r>
      <rPr>
        <i/>
        <sz val="10"/>
        <color theme="1"/>
        <rFont val="Arial"/>
      </rPr>
      <t xml:space="preserve">remove </t>
    </r>
    <r>
      <rPr>
        <sz val="10"/>
        <color theme="1"/>
        <rFont val="Arial"/>
      </rPr>
      <t>product, and input the blue</t>
    </r>
    <r>
      <rPr>
        <sz val="10"/>
        <color rgb="FFC9DAF8"/>
        <rFont val="Arial"/>
      </rPr>
      <t xml:space="preserve"> </t>
    </r>
    <r>
      <rPr>
        <sz val="10"/>
        <color theme="1"/>
        <rFont val="Arial"/>
      </rPr>
      <t>cells.</t>
    </r>
  </si>
  <si>
    <t>- There is an information why choosing sustainable eco-cleaning product is impotant.</t>
  </si>
  <si>
    <r>
      <rPr>
        <sz val="10"/>
        <color theme="1"/>
        <rFont val="Arial"/>
      </rPr>
      <t xml:space="preserve">To use this document, please choose </t>
    </r>
    <r>
      <rPr>
        <b/>
        <i/>
        <sz val="10"/>
        <color theme="1"/>
        <rFont val="Arial"/>
      </rPr>
      <t>FIle</t>
    </r>
    <r>
      <rPr>
        <sz val="10"/>
        <color theme="1"/>
        <rFont val="Arial"/>
      </rPr>
      <t xml:space="preserve"> -&gt; </t>
    </r>
    <r>
      <rPr>
        <b/>
        <i/>
        <sz val="10"/>
        <color theme="1"/>
        <rFont val="Arial"/>
      </rPr>
      <t>Make a copy</t>
    </r>
    <r>
      <rPr>
        <sz val="10"/>
        <color theme="1"/>
        <rFont val="Arial"/>
      </rPr>
      <t xml:space="preserve"> -&gt; "edit the name and folder location" -&gt; click button </t>
    </r>
    <r>
      <rPr>
        <b/>
        <i/>
        <sz val="10"/>
        <color theme="1"/>
        <rFont val="Arial"/>
      </rPr>
      <t>Make a copy</t>
    </r>
    <r>
      <rPr>
        <sz val="10"/>
        <color theme="1"/>
        <rFont val="Arial"/>
      </rPr>
      <t xml:space="preserve"> to confirm.</t>
    </r>
  </si>
  <si>
    <t>Current
cleaning product</t>
  </si>
  <si>
    <t>Can be use for</t>
  </si>
  <si>
    <t>Equally per month</t>
  </si>
  <si>
    <t>Phenol (e.g. Wipol, SOS, etc.)</t>
  </si>
  <si>
    <t>ml</t>
  </si>
  <si>
    <t>/ml</t>
  </si>
  <si>
    <t>Dish Soap</t>
  </si>
  <si>
    <t>Hand Soap</t>
  </si>
  <si>
    <t>Floor cleaner</t>
  </si>
  <si>
    <t>Porcleain cleaner</t>
  </si>
  <si>
    <t>Glass cleaner</t>
  </si>
  <si>
    <t>New Eco Cleaning Product</t>
  </si>
  <si>
    <t>The important of sustainable eco-cleaning product for your villa</t>
  </si>
  <si>
    <r>
      <rPr>
        <b/>
        <sz val="10"/>
        <color theme="1"/>
        <rFont val="Arial"/>
      </rPr>
      <t>Protecting the Environment:</t>
    </r>
    <r>
      <rPr>
        <sz val="10"/>
        <color theme="1"/>
        <rFont val="Arial"/>
      </rPr>
      <t xml:space="preserve"> Traditional cleaning chemicals can contain harmful substances that pollute water sources and harm aquatic ecosystems. Eco-friendly alternatives are biodegradable and reduce the environmental impact, ensuring cleaner wastewater and healthier ecosystems (EPA).</t>
    </r>
  </si>
  <si>
    <r>
      <rPr>
        <b/>
        <sz val="10"/>
        <color theme="1"/>
        <rFont val="Arial"/>
      </rPr>
      <t>Ensuring Guest and Staff Safety:</t>
    </r>
    <r>
      <rPr>
        <sz val="10"/>
        <color theme="1"/>
        <rFont val="Arial"/>
      </rPr>
      <t xml:space="preserve"> Many conventional cleaning products contain harsh chemicals that can cause skin irritation, eye damage, or respiratory problems. Eco-friendly products are often hypoallergenic and free from toxic ingredients, increase air quality, ensuring a safer and more comfortable stay for guests and a healthier working environment for staff.</t>
    </r>
  </si>
  <si>
    <r>
      <rPr>
        <b/>
        <sz val="10"/>
        <color theme="1"/>
        <rFont val="Arial"/>
      </rPr>
      <t>Enhancing Brand Image and Guest Experience:</t>
    </r>
    <r>
      <rPr>
        <sz val="10"/>
        <color theme="1"/>
        <rFont val="Arial"/>
      </rPr>
      <t xml:space="preserve"> Guests increasingly prefer accommodations that prioritize sustainability. Using eco-friendly sanitation products demonstrates your villa’s commitment to environmental responsibility, improving guest perception and potentially attracting more eco-conscious travelers.</t>
    </r>
  </si>
  <si>
    <r>
      <rPr>
        <b/>
        <sz val="10"/>
        <color theme="1"/>
        <rFont val="Arial"/>
      </rPr>
      <t>Reducing Long-Term Costs:</t>
    </r>
    <r>
      <rPr>
        <sz val="10"/>
        <color theme="1"/>
        <rFont val="Arial"/>
      </rPr>
      <t xml:space="preserve"> Eco-friendly products often require less packaging and lower transportation costs, leading to long-term savings. Additionally, villas can reduce waste disposal costs as many eco-friendly chemicals are compatible with greywater recycling systems.</t>
    </r>
  </si>
  <si>
    <r>
      <rPr>
        <b/>
        <sz val="10"/>
        <color theme="1"/>
        <rFont val="Arial"/>
      </rPr>
      <t>Supporting Regulatory Compliance:</t>
    </r>
    <r>
      <rPr>
        <sz val="10"/>
        <color theme="1"/>
        <rFont val="Arial"/>
      </rPr>
      <t xml:space="preserve"> Many countries and regions are implementing stricter regulations on chemical use and wastewater management. Using eco-friendly cleaning solutions helps villas stay ahead of these regulations, reducing the risk of fines and legal issues (UNEP).</t>
    </r>
  </si>
  <si>
    <t>Cost-Benefit Analysis for Electronic</t>
  </si>
  <si>
    <r>
      <rPr>
        <sz val="10"/>
        <color theme="1"/>
        <rFont val="Arial"/>
      </rPr>
      <t xml:space="preserve">- Please adapt the document based on your implementation such as </t>
    </r>
    <r>
      <rPr>
        <i/>
        <sz val="10"/>
        <color theme="1"/>
        <rFont val="Arial"/>
      </rPr>
      <t>add</t>
    </r>
    <r>
      <rPr>
        <sz val="10"/>
        <color theme="1"/>
        <rFont val="Arial"/>
      </rPr>
      <t xml:space="preserve"> or </t>
    </r>
    <r>
      <rPr>
        <i/>
        <sz val="10"/>
        <color theme="1"/>
        <rFont val="Arial"/>
      </rPr>
      <t xml:space="preserve">remove </t>
    </r>
    <r>
      <rPr>
        <sz val="10"/>
        <color theme="1"/>
        <rFont val="Arial"/>
      </rPr>
      <t>product, and input the blue</t>
    </r>
    <r>
      <rPr>
        <sz val="10"/>
        <color rgb="FFC9DAF8"/>
        <rFont val="Arial"/>
      </rPr>
      <t xml:space="preserve"> </t>
    </r>
    <r>
      <rPr>
        <sz val="10"/>
        <color theme="1"/>
        <rFont val="Arial"/>
      </rPr>
      <t>cells.</t>
    </r>
  </si>
  <si>
    <t>- Before you calculating, ensure the quantity, hourly usage, price, lifespan, and watt</t>
  </si>
  <si>
    <t>- There is an information why choosing advance technology appliances is impotant.</t>
  </si>
  <si>
    <r>
      <rPr>
        <sz val="10"/>
        <color theme="1"/>
        <rFont val="Arial"/>
      </rPr>
      <t xml:space="preserve">To use this document, please choose </t>
    </r>
    <r>
      <rPr>
        <b/>
        <i/>
        <sz val="10"/>
        <color theme="1"/>
        <rFont val="Arial"/>
      </rPr>
      <t>FIle</t>
    </r>
    <r>
      <rPr>
        <sz val="10"/>
        <color theme="1"/>
        <rFont val="Arial"/>
      </rPr>
      <t xml:space="preserve"> -&gt; </t>
    </r>
    <r>
      <rPr>
        <b/>
        <i/>
        <sz val="10"/>
        <color theme="1"/>
        <rFont val="Arial"/>
      </rPr>
      <t>Make a copy</t>
    </r>
    <r>
      <rPr>
        <sz val="10"/>
        <color theme="1"/>
        <rFont val="Arial"/>
      </rPr>
      <t xml:space="preserve"> -&gt; "edit the name and folder location" -&gt; click button </t>
    </r>
    <r>
      <rPr>
        <b/>
        <i/>
        <sz val="10"/>
        <color theme="1"/>
        <rFont val="Arial"/>
      </rPr>
      <t>Make a copy</t>
    </r>
    <r>
      <rPr>
        <sz val="10"/>
        <color theme="1"/>
        <rFont val="Arial"/>
      </rPr>
      <t xml:space="preserve"> to confirm.</t>
    </r>
  </si>
  <si>
    <t>Define your on Grid tariff</t>
  </si>
  <si>
    <t>Rp/kWh</t>
  </si>
  <si>
    <t>No</t>
  </si>
  <si>
    <t>General Information</t>
  </si>
  <si>
    <t>Conventional Electricity Appliances</t>
  </si>
  <si>
    <t>kWh in the same lifespan hours</t>
  </si>
  <si>
    <t>Price (Rp) (kWh + Replacement based on lifespan)</t>
  </si>
  <si>
    <t>Qty</t>
  </si>
  <si>
    <t>hourly usage</t>
  </si>
  <si>
    <t>Item</t>
  </si>
  <si>
    <t>Price/pcs</t>
  </si>
  <si>
    <t>Lifespan (Hours)</t>
  </si>
  <si>
    <t>Watt</t>
  </si>
  <si>
    <t>Conventional</t>
  </si>
  <si>
    <t>Conventional lamp</t>
  </si>
  <si>
    <t>AC</t>
  </si>
  <si>
    <t>Monitor</t>
  </si>
  <si>
    <t>Laptop</t>
  </si>
  <si>
    <t>Refrigerator</t>
  </si>
  <si>
    <t>Microwave</t>
  </si>
  <si>
    <t>Vacuum cleaner</t>
  </si>
  <si>
    <t>Conventional TV</t>
  </si>
  <si>
    <t>Advance Electricity Appliances</t>
  </si>
  <si>
    <t>Advance Technolgy</t>
  </si>
  <si>
    <t>LED Lamp</t>
  </si>
  <si>
    <t>Inverter AC</t>
  </si>
  <si>
    <t>Energy star monitor</t>
  </si>
  <si>
    <t>Energy star laptop</t>
  </si>
  <si>
    <t>Inverter refrigerator</t>
  </si>
  <si>
    <t>Inverter microwave</t>
  </si>
  <si>
    <t>Inverter Vacuum cleaner</t>
  </si>
  <si>
    <t>LED TV</t>
  </si>
  <si>
    <t>Summary</t>
  </si>
  <si>
    <t>However, in long term it can save</t>
  </si>
  <si>
    <t>Due to low watt and long lifespan</t>
  </si>
  <si>
    <t>Importance of Advanced Electronic Products for Your Villa</t>
  </si>
  <si>
    <r>
      <rPr>
        <b/>
        <sz val="10"/>
        <color theme="1"/>
        <rFont val="Arial"/>
      </rPr>
      <t>Enhanced Energy Efficiency:</t>
    </r>
    <r>
      <rPr>
        <sz val="10"/>
        <color theme="1"/>
        <rFont val="Arial"/>
      </rPr>
      <t xml:space="preserve"> Modern electronic devices, such as energy-efficient air conditioners, LED lighting, and smart appliances, consume significantly less energy than older models. For instance, LED lights use up to 75% less energy and last 25 times longer than traditional incandescent bulbs.. This reduces electricity consumption, lowering utility bills and carbon footprints.</t>
    </r>
  </si>
  <si>
    <r>
      <rPr>
        <b/>
        <sz val="10"/>
        <color theme="1"/>
        <rFont val="Arial"/>
      </rPr>
      <t>Lower Maintenance and Replacement Costs:</t>
    </r>
    <r>
      <rPr>
        <sz val="10"/>
        <color theme="1"/>
        <rFont val="Arial"/>
      </rPr>
      <t xml:space="preserve"> Advanced electronics are often designed with longer lifespans and better durability, reducing the need for frequent repairs or replacements. Inverter technology in air conditioners, for example, not only improves energy efficiency but also extends the lifespan of the unit, reducing long-term costs.</t>
    </r>
  </si>
  <si>
    <r>
      <rPr>
        <b/>
        <sz val="10"/>
        <color theme="1"/>
        <rFont val="Arial"/>
      </rPr>
      <t>Improved Guest Experience:</t>
    </r>
    <r>
      <rPr>
        <sz val="10"/>
        <color theme="1"/>
        <rFont val="Arial"/>
      </rPr>
      <t xml:space="preserve"> Guests appreciate modern amenities such as smart thermostats, keyless entry systems, and energy-efficient lighting, which enhance comfort and convenience. These upgrades can set your villa apart, attracting tech-savvy and eco-conscious travelers.</t>
    </r>
  </si>
  <si>
    <r>
      <rPr>
        <b/>
        <sz val="10"/>
        <color theme="1"/>
        <rFont val="Arial"/>
      </rPr>
      <t>Smart Technology Integration for Better Management:</t>
    </r>
    <r>
      <rPr>
        <sz val="10"/>
        <color theme="1"/>
        <rFont val="Arial"/>
      </rPr>
      <t xml:space="preserve"> Smart devices allow for remote monitoring and automation, helping villa owners control energy use more efficiently. Smart thermostats and lighting systems can adjust settings based on occupancy, optimizing energy consumption and reducing waste.</t>
    </r>
  </si>
  <si>
    <r>
      <rPr>
        <b/>
        <sz val="10"/>
        <color theme="1"/>
        <rFont val="Arial"/>
      </rPr>
      <t>Compliance with Sustainability Standards:</t>
    </r>
    <r>
      <rPr>
        <sz val="10"/>
        <color theme="1"/>
        <rFont val="Arial"/>
      </rPr>
      <t xml:space="preserve"> Upgrading to energy-efficient electronics supports sustainability certifications like LEED (Leadership in Energy and Environmental Design) and Green Globe, enhancing your villa's reputation in the eco-tourism market. This demonstrates a commitment to environmental responsibility and aligns with global efforts to reduce greenhouse gas emissions.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</si>
</sst>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Rp]#,##0"/>
    <numFmt numFmtId="166" formatCode="#,##0[$ kWh]"/>
  </numFmts>
  <fonts count="18" x14ac:knownFonts="1">
    <font>
      <sz val="10"/>
      <color rgb="FF000000"/>
      <name val="Arial"/>
      <scheme val="minor"/>
    </font>
    <font>
      <b/>
      <sz val="13"/>
      <color theme="1"/>
      <name val="Arial"/>
    </font>
    <font>
      <sz val="10"/>
      <name val="Arial"/>
    </font>
    <font>
      <b/>
      <sz val="10"/>
      <color theme="1"/>
      <name val="Arial"/>
    </font>
    <font>
      <sz val="10"/>
      <color theme="1"/>
      <name val="Arial"/>
    </font>
    <font>
      <b/>
      <i/>
      <sz val="10"/>
      <color theme="1"/>
      <name val="Arial"/>
    </font>
    <font>
      <b/>
      <sz val="11"/>
      <color theme="1"/>
      <name val="Arial"/>
      <scheme val="minor"/>
    </font>
    <font>
      <b/>
      <i/>
      <sz val="11"/>
      <color theme="1"/>
      <name val="Arial"/>
      <scheme val="minor"/>
    </font>
    <font>
      <sz val="10"/>
      <color theme="1"/>
      <name val="Arial"/>
      <scheme val="minor"/>
    </font>
    <font>
      <b/>
      <sz val="11"/>
      <color theme="1"/>
      <name val="Arial"/>
    </font>
    <font>
      <b/>
      <sz val="10"/>
      <color theme="1"/>
      <name val="Arial"/>
      <scheme val="minor"/>
    </font>
    <font>
      <sz val="11"/>
      <color theme="1"/>
      <name val="Arial"/>
    </font>
    <font>
      <b/>
      <sz val="10"/>
      <color theme="1"/>
      <name val="Arial"/>
      <scheme val="minor"/>
    </font>
    <font>
      <sz val="10"/>
      <color theme="1"/>
      <name val="Arial"/>
      <scheme val="minor"/>
    </font>
    <font>
      <i/>
      <sz val="10"/>
      <color theme="1"/>
      <name val="Arial"/>
      <scheme val="minor"/>
    </font>
    <font>
      <i/>
      <sz val="10"/>
      <color theme="1"/>
      <name val="Arial"/>
    </font>
    <font>
      <sz val="10"/>
      <color rgb="FFC9DAF8"/>
      <name val="Arial"/>
    </font>
    <font>
      <sz val="10"/>
      <color theme="1"/>
      <name val="Arial"/>
      <family val="2"/>
      <scheme val="minor"/>
    </font>
  </fonts>
  <fills count="8">
    <fill>
      <patternFill patternType="none"/>
    </fill>
    <fill>
      <patternFill patternType="gray125"/>
    </fill>
    <fill>
      <patternFill patternType="solid">
        <fgColor rgb="FFD9EAD3"/>
        <bgColor rgb="FFD9EAD3"/>
      </patternFill>
    </fill>
    <fill>
      <patternFill patternType="solid">
        <fgColor rgb="FFC9DAF8"/>
        <bgColor rgb="FFC9DAF8"/>
      </patternFill>
    </fill>
    <fill>
      <patternFill patternType="solid">
        <fgColor rgb="FFFCE5CD"/>
        <bgColor rgb="FFFCE5CD"/>
      </patternFill>
    </fill>
    <fill>
      <patternFill patternType="solid">
        <fgColor rgb="FFFFFFFF"/>
        <bgColor rgb="FFFFFFFF"/>
      </patternFill>
    </fill>
    <fill>
      <patternFill patternType="solid">
        <fgColor rgb="FFD9D2E9"/>
        <bgColor rgb="FFD9D2E9"/>
      </patternFill>
    </fill>
    <fill>
      <patternFill patternType="solid">
        <fgColor rgb="FFFFF2CC"/>
        <bgColor rgb="FFFFF2CC"/>
      </patternFill>
    </fill>
  </fills>
  <borders count="14">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15">
    <xf numFmtId="0" fontId="0" fillId="0" borderId="0" xfId="0"/>
    <xf numFmtId="0" fontId="3" fillId="2" borderId="0" xfId="0" applyFont="1" applyFill="1"/>
    <xf numFmtId="0" fontId="4" fillId="2" borderId="0" xfId="0" applyFont="1" applyFill="1"/>
    <xf numFmtId="0" fontId="5" fillId="2" borderId="0" xfId="0" applyFont="1" applyFill="1"/>
    <xf numFmtId="0" fontId="3" fillId="0" borderId="0" xfId="0" applyFont="1"/>
    <xf numFmtId="0" fontId="4" fillId="0" borderId="0" xfId="0" applyFont="1"/>
    <xf numFmtId="3" fontId="3" fillId="3" borderId="4" xfId="0" applyNumberFormat="1" applyFont="1" applyFill="1" applyBorder="1" applyAlignment="1">
      <alignment horizontal="right"/>
    </xf>
    <xf numFmtId="0" fontId="3" fillId="4" borderId="4" xfId="0" applyFont="1" applyFill="1" applyBorder="1" applyAlignment="1">
      <alignment horizontal="center" vertical="center" wrapText="1"/>
    </xf>
    <xf numFmtId="3" fontId="4" fillId="4" borderId="4" xfId="0" applyNumberFormat="1" applyFont="1" applyFill="1" applyBorder="1"/>
    <xf numFmtId="3" fontId="4" fillId="3" borderId="4" xfId="0" applyNumberFormat="1" applyFont="1" applyFill="1" applyBorder="1" applyAlignment="1">
      <alignment horizontal="right"/>
    </xf>
    <xf numFmtId="3" fontId="4" fillId="4" borderId="4" xfId="0" applyNumberFormat="1" applyFont="1" applyFill="1" applyBorder="1" applyAlignment="1">
      <alignment horizontal="right"/>
    </xf>
    <xf numFmtId="0" fontId="4" fillId="4" borderId="4" xfId="0" applyFont="1" applyFill="1" applyBorder="1"/>
    <xf numFmtId="0" fontId="3" fillId="4" borderId="4" xfId="0" applyFont="1" applyFill="1" applyBorder="1"/>
    <xf numFmtId="3" fontId="3" fillId="4" borderId="4" xfId="0" applyNumberFormat="1" applyFont="1" applyFill="1" applyBorder="1" applyAlignment="1">
      <alignment horizontal="right"/>
    </xf>
    <xf numFmtId="4" fontId="4" fillId="0" borderId="0" xfId="0" applyNumberFormat="1" applyFont="1"/>
    <xf numFmtId="3" fontId="3" fillId="2" borderId="4"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3" fontId="4" fillId="2" borderId="4" xfId="0" applyNumberFormat="1" applyFont="1" applyFill="1" applyBorder="1"/>
    <xf numFmtId="3" fontId="4" fillId="2" borderId="4" xfId="0" applyNumberFormat="1" applyFont="1" applyFill="1" applyBorder="1" applyAlignment="1">
      <alignment horizontal="right"/>
    </xf>
    <xf numFmtId="0" fontId="4" fillId="2" borderId="4" xfId="0" applyFont="1" applyFill="1" applyBorder="1"/>
    <xf numFmtId="0" fontId="3" fillId="2" borderId="4" xfId="0" applyFont="1" applyFill="1" applyBorder="1"/>
    <xf numFmtId="3" fontId="3" fillId="2" borderId="4" xfId="0" applyNumberFormat="1" applyFont="1" applyFill="1" applyBorder="1" applyAlignment="1">
      <alignment horizontal="right"/>
    </xf>
    <xf numFmtId="0" fontId="6" fillId="0" borderId="0" xfId="0" applyFont="1"/>
    <xf numFmtId="2" fontId="7" fillId="0" borderId="0" xfId="0" applyNumberFormat="1" applyFont="1"/>
    <xf numFmtId="0" fontId="7" fillId="0" borderId="0" xfId="0" applyFont="1"/>
    <xf numFmtId="0" fontId="3" fillId="3" borderId="4" xfId="0" applyFont="1" applyFill="1" applyBorder="1"/>
    <xf numFmtId="3" fontId="4" fillId="4" borderId="4" xfId="0" applyNumberFormat="1" applyFont="1" applyFill="1" applyBorder="1" applyAlignment="1">
      <alignment horizontal="left"/>
    </xf>
    <xf numFmtId="0" fontId="9" fillId="0" borderId="0" xfId="0" applyFont="1"/>
    <xf numFmtId="10" fontId="7" fillId="0" borderId="4" xfId="0" applyNumberFormat="1" applyFont="1" applyBorder="1" applyAlignment="1">
      <alignment horizontal="center"/>
    </xf>
    <xf numFmtId="0" fontId="6" fillId="0" borderId="4" xfId="0" applyFont="1" applyBorder="1" applyAlignment="1">
      <alignment horizontal="center" vertical="center"/>
    </xf>
    <xf numFmtId="0" fontId="3" fillId="4" borderId="2" xfId="0" applyFont="1" applyFill="1" applyBorder="1" applyAlignment="1">
      <alignment horizontal="center"/>
    </xf>
    <xf numFmtId="0" fontId="10" fillId="2" borderId="4" xfId="0" applyFont="1" applyFill="1" applyBorder="1" applyAlignment="1">
      <alignment horizontal="center" vertical="center"/>
    </xf>
    <xf numFmtId="164" fontId="4" fillId="2" borderId="4" xfId="0" applyNumberFormat="1" applyFont="1" applyFill="1" applyBorder="1"/>
    <xf numFmtId="0" fontId="10" fillId="2" borderId="4" xfId="0" applyFont="1" applyFill="1" applyBorder="1"/>
    <xf numFmtId="3" fontId="10" fillId="2" borderId="4" xfId="0" applyNumberFormat="1" applyFont="1" applyFill="1" applyBorder="1"/>
    <xf numFmtId="10" fontId="7" fillId="0" borderId="0" xfId="0" applyNumberFormat="1" applyFont="1" applyAlignment="1">
      <alignment horizontal="center"/>
    </xf>
    <xf numFmtId="3" fontId="6" fillId="0" borderId="4" xfId="0" applyNumberFormat="1" applyFont="1" applyBorder="1" applyAlignment="1">
      <alignment horizontal="center" vertical="center"/>
    </xf>
    <xf numFmtId="164" fontId="7" fillId="0" borderId="4" xfId="0" applyNumberFormat="1" applyFont="1" applyBorder="1" applyAlignment="1">
      <alignment horizontal="center" vertical="center"/>
    </xf>
    <xf numFmtId="0" fontId="10" fillId="0" borderId="0" xfId="0" applyFont="1"/>
    <xf numFmtId="0" fontId="7" fillId="0" borderId="4" xfId="0" applyFont="1" applyBorder="1" applyAlignment="1">
      <alignment horizontal="center" vertical="center"/>
    </xf>
    <xf numFmtId="0" fontId="3" fillId="4" borderId="4" xfId="0" applyFont="1" applyFill="1" applyBorder="1" applyAlignment="1">
      <alignment horizontal="center" wrapText="1"/>
    </xf>
    <xf numFmtId="0" fontId="3" fillId="4" borderId="4" xfId="0" applyFont="1" applyFill="1" applyBorder="1" applyAlignment="1">
      <alignment wrapText="1"/>
    </xf>
    <xf numFmtId="1" fontId="4" fillId="3" borderId="4" xfId="0" applyNumberFormat="1" applyFont="1" applyFill="1" applyBorder="1" applyAlignment="1">
      <alignment horizontal="right"/>
    </xf>
    <xf numFmtId="2" fontId="4" fillId="4" borderId="4" xfId="0" applyNumberFormat="1" applyFont="1" applyFill="1" applyBorder="1" applyAlignment="1">
      <alignment horizontal="right"/>
    </xf>
    <xf numFmtId="0" fontId="4" fillId="3" borderId="4" xfId="0" applyFont="1" applyFill="1" applyBorder="1"/>
    <xf numFmtId="1" fontId="4" fillId="3" borderId="4" xfId="0" applyNumberFormat="1" applyFont="1" applyFill="1" applyBorder="1"/>
    <xf numFmtId="0" fontId="4" fillId="4" borderId="4" xfId="0" applyFont="1" applyFill="1" applyBorder="1" applyAlignment="1">
      <alignment horizontal="center"/>
    </xf>
    <xf numFmtId="3" fontId="3" fillId="2" borderId="4" xfId="0" applyNumberFormat="1" applyFont="1" applyFill="1" applyBorder="1" applyAlignment="1">
      <alignment horizontal="center" wrapText="1"/>
    </xf>
    <xf numFmtId="0" fontId="3" fillId="2" borderId="4" xfId="0" applyFont="1" applyFill="1" applyBorder="1" applyAlignment="1">
      <alignment wrapText="1"/>
    </xf>
    <xf numFmtId="3" fontId="11" fillId="2" borderId="4" xfId="0" applyNumberFormat="1" applyFont="1" applyFill="1" applyBorder="1"/>
    <xf numFmtId="4" fontId="4" fillId="2" borderId="4" xfId="0" applyNumberFormat="1" applyFont="1" applyFill="1" applyBorder="1" applyAlignment="1">
      <alignment horizontal="right"/>
    </xf>
    <xf numFmtId="0" fontId="8" fillId="2" borderId="4" xfId="0" applyFont="1" applyFill="1" applyBorder="1"/>
    <xf numFmtId="3" fontId="8" fillId="2" borderId="4" xfId="0" applyNumberFormat="1" applyFont="1" applyFill="1" applyBorder="1"/>
    <xf numFmtId="3" fontId="4" fillId="2" borderId="0" xfId="0" applyNumberFormat="1" applyFont="1" applyFill="1"/>
    <xf numFmtId="0" fontId="12" fillId="0" borderId="0" xfId="0" applyFont="1"/>
    <xf numFmtId="3" fontId="13" fillId="5" borderId="0" xfId="0" applyNumberFormat="1" applyFont="1" applyFill="1"/>
    <xf numFmtId="0" fontId="13" fillId="0" borderId="0" xfId="0" applyFont="1"/>
    <xf numFmtId="0" fontId="10" fillId="0" borderId="0" xfId="0" applyFont="1" applyAlignment="1">
      <alignment horizontal="center" vertical="center"/>
    </xf>
    <xf numFmtId="3" fontId="13" fillId="3" borderId="0" xfId="0" applyNumberFormat="1" applyFont="1" applyFill="1"/>
    <xf numFmtId="0" fontId="13" fillId="3" borderId="0" xfId="0" applyFont="1" applyFill="1"/>
    <xf numFmtId="0" fontId="10" fillId="7" borderId="2"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4" borderId="4" xfId="0" applyFont="1" applyFill="1" applyBorder="1" applyAlignment="1">
      <alignment horizontal="center" vertical="center"/>
    </xf>
    <xf numFmtId="0" fontId="10" fillId="6" borderId="4" xfId="0" applyFont="1" applyFill="1" applyBorder="1" applyAlignment="1">
      <alignment horizontal="center" vertical="center"/>
    </xf>
    <xf numFmtId="0" fontId="10" fillId="7" borderId="4" xfId="0" applyFont="1" applyFill="1" applyBorder="1" applyAlignment="1">
      <alignment horizontal="center" vertical="center"/>
    </xf>
    <xf numFmtId="0" fontId="8" fillId="4" borderId="4" xfId="0" applyFont="1" applyFill="1" applyBorder="1"/>
    <xf numFmtId="0" fontId="8" fillId="3" borderId="4" xfId="0" applyFont="1" applyFill="1" applyBorder="1"/>
    <xf numFmtId="0" fontId="8" fillId="6" borderId="4" xfId="0" applyFont="1" applyFill="1" applyBorder="1"/>
    <xf numFmtId="165" fontId="8" fillId="3" borderId="4" xfId="0" applyNumberFormat="1" applyFont="1" applyFill="1" applyBorder="1"/>
    <xf numFmtId="3" fontId="8" fillId="3" borderId="4" xfId="0" applyNumberFormat="1" applyFont="1" applyFill="1" applyBorder="1"/>
    <xf numFmtId="166" fontId="8" fillId="7" borderId="4" xfId="0" applyNumberFormat="1" applyFont="1" applyFill="1" applyBorder="1"/>
    <xf numFmtId="165" fontId="8" fillId="7" borderId="4" xfId="0" applyNumberFormat="1" applyFont="1" applyFill="1" applyBorder="1"/>
    <xf numFmtId="165" fontId="8" fillId="0" borderId="4" xfId="0" applyNumberFormat="1" applyFont="1" applyBorder="1"/>
    <xf numFmtId="166" fontId="8" fillId="0" borderId="4" xfId="0" applyNumberFormat="1" applyFont="1" applyBorder="1"/>
    <xf numFmtId="4" fontId="8" fillId="0" borderId="0" xfId="0" applyNumberFormat="1" applyFont="1"/>
    <xf numFmtId="165" fontId="8" fillId="2" borderId="4" xfId="0" applyNumberFormat="1" applyFont="1" applyFill="1" applyBorder="1"/>
    <xf numFmtId="2" fontId="14" fillId="0" borderId="4" xfId="0" applyNumberFormat="1" applyFont="1" applyBorder="1"/>
    <xf numFmtId="0" fontId="14" fillId="0" borderId="4" xfId="0" applyFont="1" applyBorder="1"/>
    <xf numFmtId="0" fontId="8" fillId="0" borderId="4" xfId="0" applyFont="1" applyBorder="1"/>
    <xf numFmtId="0" fontId="8" fillId="0" borderId="0" xfId="0" applyFont="1" applyAlignment="1">
      <alignment wrapText="1"/>
    </xf>
    <xf numFmtId="0" fontId="0" fillId="0" borderId="0" xfId="0"/>
    <xf numFmtId="0" fontId="1" fillId="2" borderId="1" xfId="0" applyFont="1" applyFill="1" applyBorder="1" applyAlignment="1">
      <alignment horizontal="center"/>
    </xf>
    <xf numFmtId="0" fontId="2" fillId="0" borderId="1" xfId="0" applyFont="1" applyBorder="1"/>
    <xf numFmtId="0" fontId="3" fillId="0" borderId="2" xfId="0" applyFont="1" applyBorder="1"/>
    <xf numFmtId="0" fontId="2" fillId="0" borderId="3" xfId="0" applyFont="1" applyBorder="1"/>
    <xf numFmtId="0" fontId="3" fillId="4" borderId="5" xfId="0" applyFont="1" applyFill="1" applyBorder="1" applyAlignment="1">
      <alignment horizontal="center" vertical="center" wrapText="1"/>
    </xf>
    <xf numFmtId="0" fontId="2" fillId="0" borderId="6" xfId="0" applyFont="1" applyBorder="1"/>
    <xf numFmtId="0" fontId="2" fillId="0" borderId="7" xfId="0" applyFont="1" applyBorder="1"/>
    <xf numFmtId="0" fontId="4" fillId="4" borderId="2" xfId="0" applyFont="1" applyFill="1" applyBorder="1"/>
    <xf numFmtId="0" fontId="2" fillId="0" borderId="8" xfId="0" applyFont="1" applyBorder="1"/>
    <xf numFmtId="3" fontId="3" fillId="2" borderId="5" xfId="0" applyNumberFormat="1" applyFont="1" applyFill="1" applyBorder="1" applyAlignment="1">
      <alignment horizontal="center" vertical="center" wrapText="1"/>
    </xf>
    <xf numFmtId="0" fontId="4" fillId="2" borderId="2" xfId="0" applyFont="1" applyFill="1" applyBorder="1"/>
    <xf numFmtId="3" fontId="3" fillId="4" borderId="2" xfId="0" applyNumberFormat="1" applyFont="1" applyFill="1" applyBorder="1" applyAlignment="1">
      <alignment horizontal="right"/>
    </xf>
    <xf numFmtId="0" fontId="7" fillId="0" borderId="2" xfId="0" applyFont="1" applyBorder="1" applyAlignment="1">
      <alignment vertical="center"/>
    </xf>
    <xf numFmtId="0" fontId="10" fillId="0" borderId="2" xfId="0" applyFont="1" applyBorder="1"/>
    <xf numFmtId="0" fontId="8" fillId="0" borderId="2" xfId="0" applyFont="1" applyBorder="1"/>
    <xf numFmtId="0" fontId="6" fillId="0" borderId="2" xfId="0" applyFont="1" applyBorder="1"/>
    <xf numFmtId="0" fontId="7" fillId="0" borderId="2" xfId="0" applyFont="1" applyBorder="1"/>
    <xf numFmtId="0" fontId="6" fillId="0" borderId="2" xfId="0" applyFont="1" applyBorder="1" applyAlignment="1">
      <alignment vertical="center"/>
    </xf>
    <xf numFmtId="0" fontId="3" fillId="0" borderId="0" xfId="0" applyFont="1"/>
    <xf numFmtId="0" fontId="4" fillId="2" borderId="9" xfId="0" applyFont="1" applyFill="1"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7" fillId="0" borderId="2" xfId="0" applyFont="1" applyBorder="1" applyAlignment="1">
      <alignment vertical="center" wrapText="1"/>
    </xf>
    <xf numFmtId="0" fontId="3" fillId="2" borderId="2" xfId="0" applyFont="1" applyFill="1" applyBorder="1" applyAlignment="1">
      <alignment horizontal="center"/>
    </xf>
    <xf numFmtId="0" fontId="3" fillId="4" borderId="2" xfId="0" applyFont="1" applyFill="1" applyBorder="1" applyAlignment="1">
      <alignment horizontal="center"/>
    </xf>
    <xf numFmtId="0" fontId="12" fillId="3" borderId="0" xfId="0" applyFont="1" applyFill="1"/>
    <xf numFmtId="0" fontId="10" fillId="4" borderId="5" xfId="0" applyFont="1" applyFill="1" applyBorder="1" applyAlignment="1">
      <alignment horizontal="center" vertical="center"/>
    </xf>
    <xf numFmtId="0" fontId="10" fillId="4" borderId="2" xfId="0" applyFont="1" applyFill="1" applyBorder="1" applyAlignment="1">
      <alignment horizontal="center"/>
    </xf>
    <xf numFmtId="0" fontId="10" fillId="6" borderId="2" xfId="0" applyFont="1" applyFill="1" applyBorder="1" applyAlignment="1">
      <alignment horizontal="center"/>
    </xf>
    <xf numFmtId="0" fontId="10" fillId="0" borderId="2" xfId="0" applyFont="1" applyBorder="1" applyAlignment="1">
      <alignment horizontal="center"/>
    </xf>
    <xf numFmtId="0" fontId="10" fillId="2" borderId="2" xfId="0" applyFont="1" applyFill="1" applyBorder="1" applyAlignment="1">
      <alignment horizontal="center"/>
    </xf>
    <xf numFmtId="0" fontId="17" fillId="0" borderId="2"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H28"/>
  <sheetViews>
    <sheetView workbookViewId="0">
      <selection activeCell="D24" sqref="D24:F24"/>
    </sheetView>
  </sheetViews>
  <sheetFormatPr baseColWidth="10" defaultColWidth="12.6640625" defaultRowHeight="15.75" customHeight="1" x14ac:dyDescent="0.15"/>
  <cols>
    <col min="2" max="2" width="23.5" customWidth="1"/>
    <col min="6" max="6" width="23.1640625" customWidth="1"/>
  </cols>
  <sheetData>
    <row r="1" spans="1:8" x14ac:dyDescent="0.2">
      <c r="A1" s="81" t="s">
        <v>14</v>
      </c>
      <c r="B1" s="82"/>
      <c r="C1" s="82"/>
      <c r="D1" s="82"/>
      <c r="E1" s="82"/>
      <c r="F1" s="82"/>
      <c r="G1" s="82"/>
      <c r="H1" s="82"/>
    </row>
    <row r="2" spans="1:8" ht="15.75" customHeight="1" x14ac:dyDescent="0.15">
      <c r="A2" s="1" t="s">
        <v>0</v>
      </c>
      <c r="B2" s="2"/>
      <c r="C2" s="2"/>
      <c r="D2" s="2"/>
      <c r="E2" s="2"/>
      <c r="F2" s="2"/>
      <c r="G2" s="2"/>
      <c r="H2" s="2"/>
    </row>
    <row r="3" spans="1:8" ht="15.75" customHeight="1" x14ac:dyDescent="0.15">
      <c r="A3" s="2" t="s">
        <v>15</v>
      </c>
      <c r="B3" s="2"/>
      <c r="C3" s="2"/>
      <c r="D3" s="2"/>
      <c r="E3" s="2"/>
      <c r="F3" s="2"/>
      <c r="G3" s="2"/>
      <c r="H3" s="2"/>
    </row>
    <row r="4" spans="1:8" ht="15.75" customHeight="1" x14ac:dyDescent="0.15">
      <c r="A4" s="2" t="s">
        <v>1</v>
      </c>
      <c r="B4" s="2"/>
      <c r="C4" s="2"/>
      <c r="D4" s="2"/>
      <c r="E4" s="2"/>
      <c r="F4" s="2"/>
      <c r="G4" s="2"/>
      <c r="H4" s="2"/>
    </row>
    <row r="5" spans="1:8" ht="15.75" customHeight="1" x14ac:dyDescent="0.15">
      <c r="A5" s="2" t="s">
        <v>2</v>
      </c>
      <c r="B5" s="2"/>
      <c r="C5" s="2"/>
      <c r="D5" s="2"/>
      <c r="E5" s="2"/>
      <c r="F5" s="2"/>
      <c r="G5" s="2"/>
      <c r="H5" s="2"/>
    </row>
    <row r="6" spans="1:8" ht="15.75" customHeight="1" x14ac:dyDescent="0.15">
      <c r="A6" s="2" t="s">
        <v>16</v>
      </c>
      <c r="B6" s="2"/>
      <c r="C6" s="2"/>
      <c r="D6" s="2"/>
      <c r="E6" s="2"/>
      <c r="F6" s="2"/>
      <c r="G6" s="2"/>
      <c r="H6" s="2"/>
    </row>
    <row r="7" spans="1:8" ht="15.75" customHeight="1" x14ac:dyDescent="0.15">
      <c r="A7" s="2"/>
      <c r="B7" s="2"/>
      <c r="C7" s="2"/>
      <c r="D7" s="2"/>
      <c r="E7" s="2"/>
      <c r="F7" s="2"/>
      <c r="G7" s="2"/>
      <c r="H7" s="2"/>
    </row>
    <row r="8" spans="1:8" ht="15.75" customHeight="1" x14ac:dyDescent="0.15">
      <c r="A8" s="3" t="s">
        <v>3</v>
      </c>
      <c r="B8" s="2"/>
      <c r="C8" s="2"/>
      <c r="D8" s="2"/>
      <c r="E8" s="2"/>
      <c r="F8" s="2"/>
      <c r="G8" s="2"/>
      <c r="H8" s="2"/>
    </row>
    <row r="9" spans="1:8" ht="15.75" customHeight="1" x14ac:dyDescent="0.15">
      <c r="A9" s="4"/>
      <c r="B9" s="4"/>
      <c r="C9" s="5"/>
      <c r="D9" s="5"/>
      <c r="E9" s="5"/>
      <c r="F9" s="5"/>
      <c r="G9" s="5"/>
      <c r="H9" s="5"/>
    </row>
    <row r="10" spans="1:8" ht="15.75" customHeight="1" x14ac:dyDescent="0.15">
      <c r="A10" s="83" t="s">
        <v>17</v>
      </c>
      <c r="B10" s="84"/>
      <c r="C10" s="25">
        <v>4</v>
      </c>
      <c r="D10" s="5"/>
      <c r="E10" s="83" t="s">
        <v>18</v>
      </c>
      <c r="F10" s="84"/>
      <c r="G10" s="25">
        <v>1</v>
      </c>
      <c r="H10" s="5"/>
    </row>
    <row r="11" spans="1:8" ht="15.75" customHeight="1" x14ac:dyDescent="0.15">
      <c r="D11" s="5"/>
      <c r="E11" s="83" t="s">
        <v>19</v>
      </c>
      <c r="F11" s="84"/>
      <c r="G11" s="25">
        <v>2</v>
      </c>
      <c r="H11" s="5"/>
    </row>
    <row r="12" spans="1:8" ht="15.75" customHeight="1" x14ac:dyDescent="0.15">
      <c r="A12" s="22" t="s">
        <v>20</v>
      </c>
      <c r="D12" s="5"/>
      <c r="E12" s="5"/>
      <c r="F12" s="5"/>
      <c r="G12" s="5"/>
      <c r="H12" s="5"/>
    </row>
    <row r="13" spans="1:8" ht="15.75" customHeight="1" x14ac:dyDescent="0.15">
      <c r="A13" s="85" t="s">
        <v>21</v>
      </c>
      <c r="B13" s="7" t="s">
        <v>5</v>
      </c>
      <c r="C13" s="7" t="s">
        <v>8</v>
      </c>
      <c r="D13" s="7" t="s">
        <v>7</v>
      </c>
      <c r="E13" s="7" t="s">
        <v>22</v>
      </c>
      <c r="F13" s="7" t="s">
        <v>7</v>
      </c>
      <c r="G13" s="7" t="s">
        <v>9</v>
      </c>
      <c r="H13" s="7" t="s">
        <v>7</v>
      </c>
    </row>
    <row r="14" spans="1:8" ht="15.75" customHeight="1" x14ac:dyDescent="0.15">
      <c r="A14" s="87"/>
      <c r="B14" s="8" t="s">
        <v>23</v>
      </c>
      <c r="C14" s="9">
        <v>3000</v>
      </c>
      <c r="D14" s="8" t="s">
        <v>24</v>
      </c>
      <c r="E14" s="10">
        <f>C10*G10*G11</f>
        <v>8</v>
      </c>
      <c r="F14" s="26" t="s">
        <v>25</v>
      </c>
      <c r="G14" s="10">
        <f>(E14*30)*C14</f>
        <v>720000</v>
      </c>
      <c r="H14" s="11" t="s">
        <v>10</v>
      </c>
    </row>
    <row r="15" spans="1:8" ht="15.75" customHeight="1" x14ac:dyDescent="0.15">
      <c r="A15" s="88"/>
      <c r="B15" s="89"/>
      <c r="C15" s="84"/>
      <c r="D15" s="12" t="s">
        <v>11</v>
      </c>
      <c r="E15" s="92"/>
      <c r="F15" s="84"/>
      <c r="G15" s="13">
        <f>SUM(G14)</f>
        <v>720000</v>
      </c>
      <c r="H15" s="12" t="s">
        <v>10</v>
      </c>
    </row>
    <row r="16" spans="1:8" ht="15.75" customHeight="1" x14ac:dyDescent="0.15">
      <c r="A16" s="5"/>
      <c r="B16" s="5"/>
      <c r="C16" s="14"/>
      <c r="D16" s="5"/>
      <c r="E16" s="5"/>
      <c r="F16" s="5"/>
      <c r="G16" s="5"/>
      <c r="H16" s="5"/>
    </row>
    <row r="17" spans="1:8" ht="15.75" customHeight="1" x14ac:dyDescent="0.15">
      <c r="A17" s="27" t="s">
        <v>26</v>
      </c>
      <c r="B17" s="5"/>
      <c r="C17" s="14"/>
      <c r="D17" s="5"/>
      <c r="E17" s="5"/>
      <c r="F17" s="5"/>
      <c r="G17" s="5"/>
      <c r="H17" s="5"/>
    </row>
    <row r="18" spans="1:8" ht="15.75" customHeight="1" x14ac:dyDescent="0.15">
      <c r="A18" s="90" t="s">
        <v>27</v>
      </c>
      <c r="B18" s="15" t="s">
        <v>5</v>
      </c>
      <c r="C18" s="15" t="s">
        <v>12</v>
      </c>
      <c r="D18" s="15" t="s">
        <v>7</v>
      </c>
      <c r="E18" s="15" t="s">
        <v>8</v>
      </c>
      <c r="F18" s="15" t="s">
        <v>7</v>
      </c>
      <c r="G18" s="16" t="s">
        <v>9</v>
      </c>
      <c r="H18" s="16" t="s">
        <v>7</v>
      </c>
    </row>
    <row r="19" spans="1:8" ht="15.75" customHeight="1" x14ac:dyDescent="0.15">
      <c r="A19" s="86"/>
      <c r="B19" s="17" t="s">
        <v>28</v>
      </c>
      <c r="C19" s="18">
        <f>C10*2</f>
        <v>8</v>
      </c>
      <c r="D19" s="17" t="s">
        <v>29</v>
      </c>
      <c r="E19" s="18">
        <v>20000</v>
      </c>
      <c r="F19" s="17" t="s">
        <v>30</v>
      </c>
      <c r="G19" s="18">
        <f>C19*E19</f>
        <v>160000</v>
      </c>
      <c r="H19" s="19" t="s">
        <v>31</v>
      </c>
    </row>
    <row r="20" spans="1:8" ht="15.75" customHeight="1" x14ac:dyDescent="0.15">
      <c r="A20" s="87"/>
      <c r="B20" s="19" t="s">
        <v>32</v>
      </c>
      <c r="C20" s="19">
        <v>8</v>
      </c>
      <c r="D20" s="19" t="s">
        <v>33</v>
      </c>
      <c r="E20" s="19">
        <v>500</v>
      </c>
      <c r="F20" s="19" t="s">
        <v>34</v>
      </c>
      <c r="G20" s="18">
        <f>C20*30*E20</f>
        <v>120000</v>
      </c>
      <c r="H20" s="19" t="s">
        <v>10</v>
      </c>
    </row>
    <row r="21" spans="1:8" ht="15.75" customHeight="1" x14ac:dyDescent="0.15">
      <c r="A21" s="91"/>
      <c r="B21" s="89"/>
      <c r="C21" s="89"/>
      <c r="D21" s="89"/>
      <c r="E21" s="84"/>
      <c r="F21" s="20" t="s">
        <v>11</v>
      </c>
      <c r="G21" s="21">
        <f>G19+G20</f>
        <v>280000</v>
      </c>
      <c r="H21" s="19"/>
    </row>
    <row r="23" spans="1:8" ht="15.75" customHeight="1" x14ac:dyDescent="0.15">
      <c r="A23" s="96" t="s">
        <v>35</v>
      </c>
      <c r="B23" s="84"/>
      <c r="C23" s="28">
        <f>(1-(G21/G15))</f>
        <v>0.61111111111111116</v>
      </c>
      <c r="D23" s="97" t="str">
        <f>_xlfn.IFS(G15&gt;G21,"Cheaper than your current setup.",G15&lt;G21,"higher than your current setup.",G15=G21,"equal to your current setup.")</f>
        <v>Cheaper than your current setup.</v>
      </c>
      <c r="E23" s="89"/>
      <c r="F23" s="84"/>
    </row>
    <row r="24" spans="1:8" ht="15.75" customHeight="1" x14ac:dyDescent="0.15">
      <c r="A24" s="98" t="s">
        <v>36</v>
      </c>
      <c r="B24" s="84"/>
      <c r="C24" s="29">
        <f>E14*30</f>
        <v>240</v>
      </c>
      <c r="D24" s="98" t="s">
        <v>37</v>
      </c>
      <c r="E24" s="89"/>
      <c r="F24" s="84"/>
    </row>
    <row r="25" spans="1:8" ht="15.75" customHeight="1" x14ac:dyDescent="0.15">
      <c r="A25" s="93" t="s">
        <v>38</v>
      </c>
      <c r="B25" s="84"/>
      <c r="C25" s="29">
        <v>0</v>
      </c>
      <c r="D25" s="93" t="s">
        <v>37</v>
      </c>
      <c r="E25" s="89"/>
      <c r="F25" s="84"/>
    </row>
    <row r="27" spans="1:8" ht="15.75" customHeight="1" x14ac:dyDescent="0.15">
      <c r="A27" s="94" t="s">
        <v>39</v>
      </c>
      <c r="B27" s="89"/>
      <c r="C27" s="89"/>
      <c r="D27" s="89"/>
      <c r="E27" s="89"/>
      <c r="F27" s="89"/>
      <c r="G27" s="89"/>
      <c r="H27" s="84"/>
    </row>
    <row r="28" spans="1:8" ht="63" customHeight="1" x14ac:dyDescent="0.15">
      <c r="A28" s="114" t="s">
        <v>40</v>
      </c>
      <c r="B28" s="89"/>
      <c r="C28" s="89"/>
      <c r="D28" s="89"/>
      <c r="E28" s="89"/>
      <c r="F28" s="89"/>
      <c r="G28" s="89"/>
      <c r="H28" s="84"/>
    </row>
  </sheetData>
  <mergeCells count="17">
    <mergeCell ref="A15:C15"/>
    <mergeCell ref="E15:F15"/>
    <mergeCell ref="D25:F25"/>
    <mergeCell ref="A27:H27"/>
    <mergeCell ref="A28:H28"/>
    <mergeCell ref="A18:A20"/>
    <mergeCell ref="A21:E21"/>
    <mergeCell ref="A23:B23"/>
    <mergeCell ref="D23:F23"/>
    <mergeCell ref="A24:B24"/>
    <mergeCell ref="D24:F24"/>
    <mergeCell ref="A25:B25"/>
    <mergeCell ref="A1:H1"/>
    <mergeCell ref="A10:B10"/>
    <mergeCell ref="E10:F10"/>
    <mergeCell ref="E11:F11"/>
    <mergeCell ref="A13:A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H33"/>
  <sheetViews>
    <sheetView workbookViewId="0">
      <selection activeCell="A34" sqref="A34"/>
    </sheetView>
  </sheetViews>
  <sheetFormatPr baseColWidth="10" defaultColWidth="12.6640625" defaultRowHeight="15.75" customHeight="1" x14ac:dyDescent="0.15"/>
  <cols>
    <col min="2" max="2" width="27" customWidth="1"/>
    <col min="6" max="6" width="25.83203125" customWidth="1"/>
  </cols>
  <sheetData>
    <row r="1" spans="1:8" x14ac:dyDescent="0.2">
      <c r="A1" s="81" t="s">
        <v>41</v>
      </c>
      <c r="B1" s="82"/>
      <c r="C1" s="82"/>
      <c r="D1" s="82"/>
      <c r="E1" s="82"/>
      <c r="F1" s="82"/>
      <c r="G1" s="82"/>
      <c r="H1" s="82"/>
    </row>
    <row r="2" spans="1:8" ht="15.75" customHeight="1" x14ac:dyDescent="0.15">
      <c r="A2" s="1" t="s">
        <v>0</v>
      </c>
      <c r="B2" s="2"/>
      <c r="C2" s="2"/>
      <c r="D2" s="2"/>
      <c r="E2" s="2"/>
      <c r="F2" s="2"/>
      <c r="G2" s="2"/>
      <c r="H2" s="2"/>
    </row>
    <row r="3" spans="1:8" ht="15.75" customHeight="1" x14ac:dyDescent="0.15">
      <c r="A3" s="2" t="s">
        <v>42</v>
      </c>
      <c r="B3" s="2"/>
      <c r="C3" s="2"/>
      <c r="D3" s="2"/>
      <c r="E3" s="2"/>
      <c r="F3" s="2"/>
      <c r="G3" s="2"/>
      <c r="H3" s="2"/>
    </row>
    <row r="4" spans="1:8" ht="15.75" customHeight="1" x14ac:dyDescent="0.15">
      <c r="A4" s="2" t="s">
        <v>1</v>
      </c>
      <c r="B4" s="2"/>
      <c r="C4" s="2"/>
      <c r="D4" s="2"/>
      <c r="E4" s="2"/>
      <c r="F4" s="2"/>
      <c r="G4" s="2"/>
      <c r="H4" s="2"/>
    </row>
    <row r="5" spans="1:8" ht="15.75" customHeight="1" x14ac:dyDescent="0.15">
      <c r="A5" s="2" t="s">
        <v>2</v>
      </c>
      <c r="B5" s="2"/>
      <c r="C5" s="2"/>
      <c r="D5" s="2"/>
      <c r="E5" s="2"/>
      <c r="F5" s="2"/>
      <c r="G5" s="2"/>
      <c r="H5" s="2"/>
    </row>
    <row r="6" spans="1:8" ht="15.75" customHeight="1" x14ac:dyDescent="0.15">
      <c r="A6" s="2" t="s">
        <v>43</v>
      </c>
      <c r="B6" s="2"/>
      <c r="C6" s="2"/>
      <c r="D6" s="2"/>
      <c r="E6" s="2"/>
      <c r="F6" s="2"/>
      <c r="G6" s="2"/>
      <c r="H6" s="2"/>
    </row>
    <row r="7" spans="1:8" ht="15.75" customHeight="1" x14ac:dyDescent="0.15">
      <c r="A7" s="2"/>
      <c r="B7" s="2"/>
      <c r="C7" s="2"/>
      <c r="D7" s="2"/>
      <c r="E7" s="2"/>
      <c r="F7" s="2"/>
      <c r="G7" s="2"/>
      <c r="H7" s="2"/>
    </row>
    <row r="8" spans="1:8" ht="15.75" customHeight="1" x14ac:dyDescent="0.15">
      <c r="A8" s="3" t="s">
        <v>3</v>
      </c>
      <c r="B8" s="2"/>
      <c r="C8" s="2"/>
      <c r="D8" s="2"/>
      <c r="E8" s="2"/>
      <c r="F8" s="2"/>
      <c r="G8" s="2"/>
      <c r="H8" s="2"/>
    </row>
    <row r="9" spans="1:8" ht="15.75" customHeight="1" x14ac:dyDescent="0.15">
      <c r="A9" s="4"/>
      <c r="B9" s="4"/>
      <c r="C9" s="5"/>
      <c r="D9" s="5"/>
      <c r="E9" s="5"/>
      <c r="F9" s="5"/>
      <c r="G9" s="5"/>
      <c r="H9" s="5"/>
    </row>
    <row r="10" spans="1:8" ht="15.75" customHeight="1" x14ac:dyDescent="0.15">
      <c r="A10" s="83" t="s">
        <v>44</v>
      </c>
      <c r="B10" s="84"/>
      <c r="C10" s="25">
        <v>4</v>
      </c>
      <c r="D10" s="5"/>
      <c r="E10" s="83" t="s">
        <v>18</v>
      </c>
      <c r="F10" s="84"/>
      <c r="G10" s="25">
        <v>1</v>
      </c>
      <c r="H10" s="5"/>
    </row>
    <row r="11" spans="1:8" ht="15.75" customHeight="1" x14ac:dyDescent="0.15">
      <c r="D11" s="5"/>
      <c r="E11" s="99"/>
      <c r="F11" s="80"/>
      <c r="G11" s="4"/>
      <c r="H11" s="5"/>
    </row>
    <row r="12" spans="1:8" ht="15.75" customHeight="1" x14ac:dyDescent="0.15">
      <c r="A12" s="22" t="s">
        <v>20</v>
      </c>
      <c r="D12" s="5"/>
      <c r="E12" s="5"/>
      <c r="F12" s="5"/>
      <c r="G12" s="5"/>
      <c r="H12" s="5"/>
    </row>
    <row r="13" spans="1:8" ht="15.75" customHeight="1" x14ac:dyDescent="0.15">
      <c r="A13" s="85" t="s">
        <v>45</v>
      </c>
      <c r="B13" s="7" t="s">
        <v>5</v>
      </c>
      <c r="C13" s="7" t="s">
        <v>8</v>
      </c>
      <c r="D13" s="7" t="s">
        <v>7</v>
      </c>
      <c r="E13" s="7" t="s">
        <v>22</v>
      </c>
      <c r="F13" s="7" t="s">
        <v>7</v>
      </c>
      <c r="G13" s="7" t="s">
        <v>9</v>
      </c>
      <c r="H13" s="7" t="s">
        <v>7</v>
      </c>
    </row>
    <row r="14" spans="1:8" ht="15.75" customHeight="1" x14ac:dyDescent="0.15">
      <c r="A14" s="86"/>
      <c r="B14" s="8" t="s">
        <v>46</v>
      </c>
      <c r="C14" s="9">
        <v>80000</v>
      </c>
      <c r="D14" s="8" t="s">
        <v>24</v>
      </c>
      <c r="E14" s="10">
        <f>ROUNDUP(15*C10*30/400,0)</f>
        <v>5</v>
      </c>
      <c r="F14" s="26" t="s">
        <v>47</v>
      </c>
      <c r="G14" s="10">
        <f t="shared" ref="G14:G16" si="0">E14*C14</f>
        <v>400000</v>
      </c>
      <c r="H14" s="11" t="s">
        <v>10</v>
      </c>
    </row>
    <row r="15" spans="1:8" ht="15.75" customHeight="1" x14ac:dyDescent="0.15">
      <c r="A15" s="86"/>
      <c r="B15" s="8" t="s">
        <v>48</v>
      </c>
      <c r="C15" s="9">
        <v>50000</v>
      </c>
      <c r="D15" s="8" t="s">
        <v>24</v>
      </c>
      <c r="E15" s="10">
        <f>ROUNDUP(20*C10*30/500,0)</f>
        <v>5</v>
      </c>
      <c r="F15" s="26" t="s">
        <v>47</v>
      </c>
      <c r="G15" s="10">
        <f t="shared" si="0"/>
        <v>250000</v>
      </c>
      <c r="H15" s="11" t="s">
        <v>10</v>
      </c>
    </row>
    <row r="16" spans="1:8" ht="15.75" customHeight="1" x14ac:dyDescent="0.15">
      <c r="A16" s="87"/>
      <c r="B16" s="8" t="s">
        <v>49</v>
      </c>
      <c r="C16" s="9">
        <v>60000</v>
      </c>
      <c r="D16" s="8" t="s">
        <v>24</v>
      </c>
      <c r="E16" s="10">
        <f>ROUNDUP(10*C10*30/320,0)</f>
        <v>4</v>
      </c>
      <c r="F16" s="26" t="s">
        <v>47</v>
      </c>
      <c r="G16" s="10">
        <f t="shared" si="0"/>
        <v>240000</v>
      </c>
      <c r="H16" s="11" t="s">
        <v>10</v>
      </c>
    </row>
    <row r="17" spans="1:8" ht="15.75" customHeight="1" x14ac:dyDescent="0.15">
      <c r="A17" s="88"/>
      <c r="B17" s="89"/>
      <c r="C17" s="89"/>
      <c r="D17" s="89"/>
      <c r="E17" s="84"/>
      <c r="F17" s="30" t="s">
        <v>11</v>
      </c>
      <c r="G17" s="13">
        <f>SUM(G14:G16)</f>
        <v>890000</v>
      </c>
      <c r="H17" s="12" t="s">
        <v>10</v>
      </c>
    </row>
    <row r="18" spans="1:8" ht="15.75" customHeight="1" x14ac:dyDescent="0.15">
      <c r="A18" s="5"/>
      <c r="B18" s="5"/>
      <c r="C18" s="14"/>
      <c r="D18" s="5"/>
      <c r="E18" s="5"/>
      <c r="F18" s="5"/>
      <c r="G18" s="5"/>
      <c r="H18" s="5"/>
    </row>
    <row r="19" spans="1:8" ht="15.75" customHeight="1" x14ac:dyDescent="0.15">
      <c r="A19" s="22" t="s">
        <v>26</v>
      </c>
      <c r="B19" s="5"/>
      <c r="C19" s="14"/>
      <c r="D19" s="5"/>
      <c r="E19" s="5"/>
      <c r="F19" s="5"/>
      <c r="G19" s="5"/>
      <c r="H19" s="5"/>
    </row>
    <row r="20" spans="1:8" ht="15.75" customHeight="1" x14ac:dyDescent="0.15">
      <c r="A20" s="90" t="s">
        <v>50</v>
      </c>
      <c r="B20" s="15" t="s">
        <v>5</v>
      </c>
      <c r="C20" s="15" t="s">
        <v>8</v>
      </c>
      <c r="D20" s="15" t="s">
        <v>7</v>
      </c>
      <c r="E20" s="31" t="s">
        <v>22</v>
      </c>
      <c r="F20" s="31" t="s">
        <v>7</v>
      </c>
      <c r="G20" s="16" t="s">
        <v>9</v>
      </c>
      <c r="H20" s="16" t="s">
        <v>7</v>
      </c>
    </row>
    <row r="21" spans="1:8" ht="15.75" customHeight="1" x14ac:dyDescent="0.15">
      <c r="A21" s="86"/>
      <c r="B21" s="17" t="s">
        <v>51</v>
      </c>
      <c r="C21" s="18">
        <v>40000</v>
      </c>
      <c r="D21" s="17" t="s">
        <v>30</v>
      </c>
      <c r="E21" s="17" t="s">
        <v>52</v>
      </c>
      <c r="F21" s="17" t="s">
        <v>52</v>
      </c>
      <c r="G21" s="18">
        <f>C21*3</f>
        <v>120000</v>
      </c>
      <c r="H21" s="19" t="s">
        <v>31</v>
      </c>
    </row>
    <row r="22" spans="1:8" ht="15.75" customHeight="1" x14ac:dyDescent="0.15">
      <c r="A22" s="86"/>
      <c r="B22" s="19" t="s">
        <v>53</v>
      </c>
      <c r="C22" s="17">
        <v>85000</v>
      </c>
      <c r="D22" s="19" t="s">
        <v>54</v>
      </c>
      <c r="E22" s="32">
        <f>15*C10*2*30/5000</f>
        <v>0.72</v>
      </c>
      <c r="F22" s="19" t="s">
        <v>47</v>
      </c>
      <c r="G22" s="18">
        <f t="shared" ref="G22:G24" si="1">C22*E22</f>
        <v>61200</v>
      </c>
      <c r="H22" s="19" t="s">
        <v>10</v>
      </c>
    </row>
    <row r="23" spans="1:8" ht="15.75" customHeight="1" x14ac:dyDescent="0.15">
      <c r="A23" s="86"/>
      <c r="B23" s="19" t="s">
        <v>55</v>
      </c>
      <c r="C23" s="17">
        <v>75000</v>
      </c>
      <c r="D23" s="19" t="s">
        <v>54</v>
      </c>
      <c r="E23" s="32">
        <f>20*C10*2*30/5000</f>
        <v>0.96</v>
      </c>
      <c r="F23" s="19" t="s">
        <v>47</v>
      </c>
      <c r="G23" s="18">
        <f t="shared" si="1"/>
        <v>72000</v>
      </c>
      <c r="H23" s="19" t="s">
        <v>10</v>
      </c>
    </row>
    <row r="24" spans="1:8" ht="15.75" customHeight="1" x14ac:dyDescent="0.15">
      <c r="A24" s="87"/>
      <c r="B24" s="19" t="s">
        <v>56</v>
      </c>
      <c r="C24" s="17">
        <v>80000</v>
      </c>
      <c r="D24" s="19" t="s">
        <v>54</v>
      </c>
      <c r="E24" s="32">
        <f>10*C10*2*30/5000</f>
        <v>0.48</v>
      </c>
      <c r="F24" s="19" t="s">
        <v>47</v>
      </c>
      <c r="G24" s="18">
        <f t="shared" si="1"/>
        <v>38400</v>
      </c>
      <c r="H24" s="19" t="s">
        <v>10</v>
      </c>
    </row>
    <row r="25" spans="1:8" ht="15.75" customHeight="1" x14ac:dyDescent="0.15">
      <c r="A25" s="100"/>
      <c r="B25" s="101"/>
      <c r="C25" s="101"/>
      <c r="D25" s="101"/>
      <c r="E25" s="102"/>
      <c r="F25" s="20" t="s">
        <v>11</v>
      </c>
      <c r="G25" s="21">
        <f>SUM(G21:G24)</f>
        <v>291600</v>
      </c>
      <c r="H25" s="19"/>
    </row>
    <row r="26" spans="1:8" ht="15.75" customHeight="1" x14ac:dyDescent="0.15">
      <c r="A26" s="103"/>
      <c r="B26" s="82"/>
      <c r="C26" s="82"/>
      <c r="D26" s="82"/>
      <c r="E26" s="104"/>
      <c r="F26" s="33" t="s">
        <v>57</v>
      </c>
      <c r="G26" s="34">
        <f>SUM(G22:G24)</f>
        <v>171600</v>
      </c>
      <c r="H26" s="33" t="s">
        <v>10</v>
      </c>
    </row>
    <row r="27" spans="1:8" ht="15.75" customHeight="1" x14ac:dyDescent="0.15">
      <c r="A27" s="22"/>
      <c r="B27" s="22"/>
      <c r="C27" s="35"/>
      <c r="D27" s="24"/>
      <c r="E27" s="24"/>
      <c r="F27" s="24"/>
    </row>
    <row r="28" spans="1:8" ht="15.75" customHeight="1" x14ac:dyDescent="0.15">
      <c r="A28" s="96" t="s">
        <v>58</v>
      </c>
      <c r="B28" s="84"/>
      <c r="C28" s="28">
        <f>(1-(G25/G17))</f>
        <v>0.67235955056179775</v>
      </c>
      <c r="D28" s="97" t="str">
        <f>_xlfn.IFS(G17&gt;G25,"Cheaper than your current setup.",G17&lt;G25,"higher than your current setup.",G17=G25,"equal to your current setup.")</f>
        <v>Cheaper than your current setup.</v>
      </c>
      <c r="E28" s="89"/>
      <c r="F28" s="84"/>
    </row>
    <row r="29" spans="1:8" ht="15.75" customHeight="1" x14ac:dyDescent="0.15">
      <c r="A29" s="98" t="s">
        <v>36</v>
      </c>
      <c r="B29" s="84"/>
      <c r="C29" s="36">
        <f>SUM(E14:E16)</f>
        <v>14</v>
      </c>
      <c r="D29" s="98" t="s">
        <v>37</v>
      </c>
      <c r="E29" s="89"/>
      <c r="F29" s="84"/>
    </row>
    <row r="30" spans="1:8" ht="15.75" customHeight="1" x14ac:dyDescent="0.15">
      <c r="A30" s="93" t="s">
        <v>38</v>
      </c>
      <c r="B30" s="84"/>
      <c r="C30" s="37">
        <f>SUM(E22:E24)</f>
        <v>2.16</v>
      </c>
      <c r="D30" s="93" t="s">
        <v>37</v>
      </c>
      <c r="E30" s="89"/>
      <c r="F30" s="84"/>
      <c r="G30" s="38"/>
      <c r="H30" s="38"/>
    </row>
    <row r="31" spans="1:8" ht="15.75" customHeight="1" x14ac:dyDescent="0.15">
      <c r="A31" s="38"/>
      <c r="B31" s="38"/>
      <c r="C31" s="38"/>
      <c r="D31" s="38"/>
      <c r="E31" s="38"/>
      <c r="F31" s="38"/>
      <c r="G31" s="38"/>
      <c r="H31" s="38"/>
    </row>
    <row r="32" spans="1:8" ht="15.75" customHeight="1" x14ac:dyDescent="0.15">
      <c r="A32" s="94" t="s">
        <v>39</v>
      </c>
      <c r="B32" s="89"/>
      <c r="C32" s="89"/>
      <c r="D32" s="89"/>
      <c r="E32" s="89"/>
      <c r="F32" s="89"/>
      <c r="G32" s="89"/>
      <c r="H32" s="84"/>
    </row>
    <row r="33" spans="1:8" ht="51" customHeight="1" x14ac:dyDescent="0.15">
      <c r="A33" s="114" t="s">
        <v>59</v>
      </c>
      <c r="B33" s="89"/>
      <c r="C33" s="89"/>
      <c r="D33" s="89"/>
      <c r="E33" s="89"/>
      <c r="F33" s="89"/>
      <c r="G33" s="89"/>
      <c r="H33" s="84"/>
    </row>
  </sheetData>
  <mergeCells count="16">
    <mergeCell ref="A17:E17"/>
    <mergeCell ref="A20:A24"/>
    <mergeCell ref="A32:H32"/>
    <mergeCell ref="A33:H33"/>
    <mergeCell ref="A25:E26"/>
    <mergeCell ref="A28:B28"/>
    <mergeCell ref="D28:F28"/>
    <mergeCell ref="A29:B29"/>
    <mergeCell ref="D29:F29"/>
    <mergeCell ref="A30:B30"/>
    <mergeCell ref="D30:F30"/>
    <mergeCell ref="A1:H1"/>
    <mergeCell ref="A10:B10"/>
    <mergeCell ref="E10:F10"/>
    <mergeCell ref="E11:F11"/>
    <mergeCell ref="A13:A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H31"/>
  <sheetViews>
    <sheetView tabSelected="1" workbookViewId="0">
      <selection activeCell="A31" sqref="A31:H31"/>
    </sheetView>
  </sheetViews>
  <sheetFormatPr baseColWidth="10" defaultColWidth="12.6640625" defaultRowHeight="15.75" customHeight="1" x14ac:dyDescent="0.15"/>
  <cols>
    <col min="2" max="2" width="27" customWidth="1"/>
    <col min="6" max="6" width="25.83203125" customWidth="1"/>
  </cols>
  <sheetData>
    <row r="1" spans="1:8" x14ac:dyDescent="0.2">
      <c r="A1" s="81" t="s">
        <v>60</v>
      </c>
      <c r="B1" s="82"/>
      <c r="C1" s="82"/>
      <c r="D1" s="82"/>
      <c r="E1" s="82"/>
      <c r="F1" s="82"/>
      <c r="G1" s="82"/>
      <c r="H1" s="82"/>
    </row>
    <row r="2" spans="1:8" ht="15.75" customHeight="1" x14ac:dyDescent="0.15">
      <c r="A2" s="1" t="s">
        <v>0</v>
      </c>
      <c r="B2" s="2"/>
      <c r="C2" s="2"/>
      <c r="D2" s="2"/>
      <c r="E2" s="2"/>
      <c r="F2" s="2"/>
      <c r="G2" s="2"/>
      <c r="H2" s="2"/>
    </row>
    <row r="3" spans="1:8" ht="15.75" customHeight="1" x14ac:dyDescent="0.15">
      <c r="A3" s="2" t="s">
        <v>61</v>
      </c>
      <c r="B3" s="2"/>
      <c r="C3" s="2"/>
      <c r="D3" s="2"/>
      <c r="E3" s="2"/>
      <c r="F3" s="2"/>
      <c r="G3" s="2"/>
      <c r="H3" s="2"/>
    </row>
    <row r="4" spans="1:8" ht="15.75" customHeight="1" x14ac:dyDescent="0.15">
      <c r="A4" s="2" t="s">
        <v>1</v>
      </c>
      <c r="B4" s="2"/>
      <c r="C4" s="2"/>
      <c r="D4" s="2"/>
      <c r="E4" s="2"/>
      <c r="F4" s="2"/>
      <c r="G4" s="2"/>
      <c r="H4" s="2"/>
    </row>
    <row r="5" spans="1:8" ht="15.75" customHeight="1" x14ac:dyDescent="0.15">
      <c r="A5" s="2" t="s">
        <v>2</v>
      </c>
      <c r="B5" s="2"/>
      <c r="C5" s="2"/>
      <c r="D5" s="2"/>
      <c r="E5" s="2"/>
      <c r="F5" s="2"/>
      <c r="G5" s="2"/>
      <c r="H5" s="2"/>
    </row>
    <row r="6" spans="1:8" ht="15.75" customHeight="1" x14ac:dyDescent="0.15">
      <c r="A6" s="2" t="s">
        <v>62</v>
      </c>
      <c r="B6" s="2"/>
      <c r="C6" s="2"/>
      <c r="D6" s="2"/>
      <c r="E6" s="2"/>
      <c r="F6" s="2"/>
      <c r="G6" s="2"/>
      <c r="H6" s="2"/>
    </row>
    <row r="7" spans="1:8" ht="15.75" customHeight="1" x14ac:dyDescent="0.15">
      <c r="A7" s="2"/>
      <c r="B7" s="2"/>
      <c r="C7" s="2"/>
      <c r="D7" s="2"/>
      <c r="E7" s="2"/>
      <c r="F7" s="2"/>
      <c r="G7" s="2"/>
      <c r="H7" s="2"/>
    </row>
    <row r="8" spans="1:8" ht="15.75" customHeight="1" x14ac:dyDescent="0.15">
      <c r="A8" s="3" t="s">
        <v>3</v>
      </c>
      <c r="B8" s="2"/>
      <c r="C8" s="2"/>
      <c r="D8" s="2"/>
      <c r="E8" s="2"/>
      <c r="F8" s="2"/>
      <c r="G8" s="2"/>
      <c r="H8" s="2"/>
    </row>
    <row r="9" spans="1:8" ht="15.75" customHeight="1" x14ac:dyDescent="0.15">
      <c r="A9" s="4"/>
      <c r="B9" s="4"/>
      <c r="C9" s="5"/>
      <c r="D9" s="5"/>
      <c r="E9" s="5"/>
      <c r="F9" s="5"/>
      <c r="G9" s="5"/>
      <c r="H9" s="5"/>
    </row>
    <row r="10" spans="1:8" ht="15.75" customHeight="1" x14ac:dyDescent="0.15">
      <c r="A10" s="83" t="s">
        <v>63</v>
      </c>
      <c r="B10" s="84"/>
      <c r="C10" s="25">
        <v>4</v>
      </c>
      <c r="D10" s="5"/>
      <c r="E10" s="83" t="s">
        <v>64</v>
      </c>
      <c r="F10" s="84"/>
      <c r="G10" s="25">
        <v>1</v>
      </c>
      <c r="H10" s="5"/>
    </row>
    <row r="11" spans="1:8" ht="15.75" customHeight="1" x14ac:dyDescent="0.15">
      <c r="D11" s="5"/>
      <c r="E11" s="99"/>
      <c r="F11" s="80"/>
      <c r="G11" s="4"/>
      <c r="H11" s="5"/>
    </row>
    <row r="12" spans="1:8" ht="15.75" customHeight="1" x14ac:dyDescent="0.15">
      <c r="A12" s="22" t="s">
        <v>20</v>
      </c>
      <c r="D12" s="5"/>
      <c r="E12" s="5"/>
      <c r="F12" s="5"/>
      <c r="G12" s="5"/>
      <c r="H12" s="5"/>
    </row>
    <row r="13" spans="1:8" ht="15.75" customHeight="1" x14ac:dyDescent="0.15">
      <c r="A13" s="85" t="s">
        <v>65</v>
      </c>
      <c r="B13" s="7" t="s">
        <v>5</v>
      </c>
      <c r="C13" s="7" t="s">
        <v>8</v>
      </c>
      <c r="D13" s="7" t="s">
        <v>7</v>
      </c>
      <c r="E13" s="7" t="s">
        <v>22</v>
      </c>
      <c r="F13" s="7" t="s">
        <v>7</v>
      </c>
      <c r="G13" s="7" t="s">
        <v>9</v>
      </c>
      <c r="H13" s="7" t="s">
        <v>7</v>
      </c>
    </row>
    <row r="14" spans="1:8" ht="15.75" customHeight="1" x14ac:dyDescent="0.15">
      <c r="A14" s="86"/>
      <c r="B14" s="8" t="s">
        <v>66</v>
      </c>
      <c r="C14" s="9">
        <v>4000</v>
      </c>
      <c r="D14" s="8" t="s">
        <v>24</v>
      </c>
      <c r="E14" s="10">
        <f>(250*C10*2)/300</f>
        <v>6.666666666666667</v>
      </c>
      <c r="F14" s="26" t="s">
        <v>47</v>
      </c>
      <c r="G14" s="10">
        <f t="shared" ref="G14:G16" si="0">E14*C14</f>
        <v>26666.666666666668</v>
      </c>
      <c r="H14" s="11" t="s">
        <v>10</v>
      </c>
    </row>
    <row r="15" spans="1:8" ht="15.75" customHeight="1" x14ac:dyDescent="0.15">
      <c r="A15" s="86"/>
      <c r="B15" s="8" t="s">
        <v>67</v>
      </c>
      <c r="C15" s="9">
        <v>52000</v>
      </c>
      <c r="D15" s="8" t="s">
        <v>24</v>
      </c>
      <c r="E15" s="10">
        <f>ROUNDUP((2*2*2*C10*30)/160,0)</f>
        <v>6</v>
      </c>
      <c r="F15" s="26" t="s">
        <v>47</v>
      </c>
      <c r="G15" s="10">
        <f t="shared" si="0"/>
        <v>312000</v>
      </c>
      <c r="H15" s="11" t="s">
        <v>10</v>
      </c>
    </row>
    <row r="16" spans="1:8" ht="15.75" customHeight="1" x14ac:dyDescent="0.15">
      <c r="A16" s="87"/>
      <c r="B16" s="8" t="s">
        <v>68</v>
      </c>
      <c r="C16" s="9">
        <v>47000</v>
      </c>
      <c r="D16" s="8" t="s">
        <v>24</v>
      </c>
      <c r="E16" s="10">
        <f>(5*2*C10*30/2000)</f>
        <v>0.6</v>
      </c>
      <c r="F16" s="26" t="s">
        <v>47</v>
      </c>
      <c r="G16" s="10">
        <f t="shared" si="0"/>
        <v>28200</v>
      </c>
      <c r="H16" s="11" t="s">
        <v>10</v>
      </c>
    </row>
    <row r="17" spans="1:8" ht="15.75" customHeight="1" x14ac:dyDescent="0.15">
      <c r="A17" s="88"/>
      <c r="B17" s="89"/>
      <c r="C17" s="89"/>
      <c r="D17" s="89"/>
      <c r="E17" s="84"/>
      <c r="F17" s="30" t="s">
        <v>11</v>
      </c>
      <c r="G17" s="13">
        <f>SUM(G14:G16)</f>
        <v>366866.66666666669</v>
      </c>
      <c r="H17" s="12" t="s">
        <v>10</v>
      </c>
    </row>
    <row r="18" spans="1:8" ht="15.75" customHeight="1" x14ac:dyDescent="0.15">
      <c r="A18" s="5"/>
      <c r="B18" s="5"/>
      <c r="C18" s="14"/>
      <c r="D18" s="5"/>
      <c r="E18" s="5"/>
      <c r="F18" s="5"/>
      <c r="G18" s="5"/>
      <c r="H18" s="5"/>
    </row>
    <row r="19" spans="1:8" ht="15.75" customHeight="1" x14ac:dyDescent="0.15">
      <c r="A19" s="22" t="s">
        <v>26</v>
      </c>
      <c r="B19" s="5"/>
      <c r="C19" s="14"/>
      <c r="D19" s="5"/>
      <c r="E19" s="5"/>
      <c r="F19" s="5"/>
      <c r="G19" s="5"/>
      <c r="H19" s="5"/>
    </row>
    <row r="20" spans="1:8" ht="15.75" customHeight="1" x14ac:dyDescent="0.15">
      <c r="A20" s="90" t="s">
        <v>50</v>
      </c>
      <c r="B20" s="15" t="s">
        <v>5</v>
      </c>
      <c r="C20" s="15" t="s">
        <v>8</v>
      </c>
      <c r="D20" s="15" t="s">
        <v>7</v>
      </c>
      <c r="E20" s="31" t="s">
        <v>22</v>
      </c>
      <c r="F20" s="31" t="s">
        <v>7</v>
      </c>
      <c r="G20" s="16" t="s">
        <v>9</v>
      </c>
      <c r="H20" s="16" t="s">
        <v>7</v>
      </c>
    </row>
    <row r="21" spans="1:8" ht="15.75" customHeight="1" x14ac:dyDescent="0.15">
      <c r="A21" s="86"/>
      <c r="B21" s="17" t="s">
        <v>69</v>
      </c>
      <c r="C21" s="18">
        <v>9500</v>
      </c>
      <c r="D21" s="17" t="s">
        <v>24</v>
      </c>
      <c r="E21" s="17">
        <f>(250*C10*2)/250-(0.15*(250*C10*2)/250)</f>
        <v>6.8</v>
      </c>
      <c r="F21" s="17" t="s">
        <v>47</v>
      </c>
      <c r="G21" s="18">
        <f t="shared" ref="G21:G23" si="1">C21*E21</f>
        <v>64600</v>
      </c>
      <c r="H21" s="19" t="s">
        <v>10</v>
      </c>
    </row>
    <row r="22" spans="1:8" ht="15.75" customHeight="1" x14ac:dyDescent="0.15">
      <c r="A22" s="86"/>
      <c r="B22" s="17" t="s">
        <v>70</v>
      </c>
      <c r="C22" s="17">
        <v>22500</v>
      </c>
      <c r="D22" s="19" t="s">
        <v>24</v>
      </c>
      <c r="E22" s="17">
        <f>((2*2*2*C10*30)/100)-0.15*((2*2*2*C10*30)/100)</f>
        <v>8.16</v>
      </c>
      <c r="F22" s="17" t="s">
        <v>47</v>
      </c>
      <c r="G22" s="18">
        <f t="shared" si="1"/>
        <v>183600</v>
      </c>
      <c r="H22" s="19" t="s">
        <v>10</v>
      </c>
    </row>
    <row r="23" spans="1:8" ht="15.75" customHeight="1" x14ac:dyDescent="0.15">
      <c r="A23" s="87"/>
      <c r="B23" s="17" t="s">
        <v>71</v>
      </c>
      <c r="C23" s="17">
        <v>70000</v>
      </c>
      <c r="D23" s="19" t="s">
        <v>24</v>
      </c>
      <c r="E23" s="17">
        <f>(5*2*C10*30/1000)-0.15*(5*2*C10*30/1000)</f>
        <v>1.02</v>
      </c>
      <c r="F23" s="17" t="s">
        <v>47</v>
      </c>
      <c r="G23" s="18">
        <f t="shared" si="1"/>
        <v>71400</v>
      </c>
      <c r="H23" s="19" t="s">
        <v>10</v>
      </c>
    </row>
    <row r="24" spans="1:8" ht="15.75" customHeight="1" x14ac:dyDescent="0.15">
      <c r="A24" s="91"/>
      <c r="B24" s="89"/>
      <c r="C24" s="89"/>
      <c r="D24" s="89"/>
      <c r="E24" s="84"/>
      <c r="F24" s="20" t="s">
        <v>11</v>
      </c>
      <c r="G24" s="21">
        <f>SUM(G21:G23)</f>
        <v>319600</v>
      </c>
      <c r="H24" s="19"/>
    </row>
    <row r="25" spans="1:8" ht="15.75" customHeight="1" x14ac:dyDescent="0.15">
      <c r="A25" s="22"/>
      <c r="B25" s="22"/>
      <c r="C25" s="35"/>
      <c r="D25" s="24"/>
      <c r="E25" s="24"/>
      <c r="F25" s="24"/>
    </row>
    <row r="26" spans="1:8" ht="15.75" customHeight="1" x14ac:dyDescent="0.15">
      <c r="A26" s="96" t="s">
        <v>58</v>
      </c>
      <c r="B26" s="84"/>
      <c r="C26" s="28">
        <f>(1-(G24/G17))</f>
        <v>0.1288388151917137</v>
      </c>
      <c r="D26" s="97" t="str">
        <f>_xlfn.IFS(G17&gt;G24,"Cheaper than your current setup.",G17&lt;G24,"higher than your current setup.",G17=G24,"equal to your current setup.")</f>
        <v>Cheaper than your current setup.</v>
      </c>
      <c r="E26" s="89"/>
      <c r="F26" s="84"/>
    </row>
    <row r="27" spans="1:8" ht="15.75" customHeight="1" x14ac:dyDescent="0.15">
      <c r="A27" s="98" t="s">
        <v>36</v>
      </c>
      <c r="B27" s="84"/>
      <c r="C27" s="36">
        <f>SUM(E14:E16)</f>
        <v>13.266666666666667</v>
      </c>
      <c r="D27" s="98" t="s">
        <v>37</v>
      </c>
      <c r="E27" s="89"/>
      <c r="F27" s="84"/>
    </row>
    <row r="28" spans="1:8" ht="15.75" customHeight="1" x14ac:dyDescent="0.15">
      <c r="A28" s="105" t="s">
        <v>72</v>
      </c>
      <c r="B28" s="84"/>
      <c r="C28" s="39">
        <v>0</v>
      </c>
      <c r="D28" s="93" t="s">
        <v>37</v>
      </c>
      <c r="E28" s="89"/>
      <c r="F28" s="84"/>
      <c r="G28" s="38"/>
      <c r="H28" s="38"/>
    </row>
    <row r="29" spans="1:8" ht="15.75" customHeight="1" x14ac:dyDescent="0.15">
      <c r="A29" s="38"/>
      <c r="B29" s="38"/>
      <c r="C29" s="38"/>
      <c r="D29" s="38"/>
      <c r="E29" s="38"/>
      <c r="F29" s="38"/>
      <c r="G29" s="38"/>
      <c r="H29" s="38"/>
    </row>
    <row r="30" spans="1:8" ht="15.75" customHeight="1" x14ac:dyDescent="0.15">
      <c r="A30" s="94" t="s">
        <v>39</v>
      </c>
      <c r="B30" s="89"/>
      <c r="C30" s="89"/>
      <c r="D30" s="89"/>
      <c r="E30" s="89"/>
      <c r="F30" s="89"/>
      <c r="G30" s="89"/>
      <c r="H30" s="84"/>
    </row>
    <row r="31" spans="1:8" ht="81" customHeight="1" x14ac:dyDescent="0.15">
      <c r="A31" s="114" t="s">
        <v>73</v>
      </c>
      <c r="B31" s="89"/>
      <c r="C31" s="89"/>
      <c r="D31" s="89"/>
      <c r="E31" s="89"/>
      <c r="F31" s="89"/>
      <c r="G31" s="89"/>
      <c r="H31" s="84"/>
    </row>
  </sheetData>
  <mergeCells count="16">
    <mergeCell ref="A17:E17"/>
    <mergeCell ref="A20:A23"/>
    <mergeCell ref="A30:H30"/>
    <mergeCell ref="A31:H31"/>
    <mergeCell ref="A24:E24"/>
    <mergeCell ref="A26:B26"/>
    <mergeCell ref="D26:F26"/>
    <mergeCell ref="A27:B27"/>
    <mergeCell ref="D27:F27"/>
    <mergeCell ref="A28:B28"/>
    <mergeCell ref="D28:F28"/>
    <mergeCell ref="A1:H1"/>
    <mergeCell ref="A10:B10"/>
    <mergeCell ref="E10:F10"/>
    <mergeCell ref="E11:F11"/>
    <mergeCell ref="A13:A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J39"/>
  <sheetViews>
    <sheetView workbookViewId="0"/>
  </sheetViews>
  <sheetFormatPr baseColWidth="10" defaultColWidth="12.6640625" defaultRowHeight="15.75" customHeight="1" x14ac:dyDescent="0.15"/>
  <cols>
    <col min="2" max="2" width="27.1640625" customWidth="1"/>
    <col min="3" max="3" width="9.1640625" customWidth="1"/>
    <col min="4" max="4" width="5.83203125" customWidth="1"/>
    <col min="5" max="5" width="7" customWidth="1"/>
    <col min="6" max="6" width="5.83203125" customWidth="1"/>
    <col min="7" max="7" width="12.6640625" customWidth="1"/>
    <col min="8" max="8" width="5.6640625" customWidth="1"/>
    <col min="9" max="9" width="10" customWidth="1"/>
    <col min="10" max="10" width="6.1640625" customWidth="1"/>
  </cols>
  <sheetData>
    <row r="1" spans="1:10" x14ac:dyDescent="0.2">
      <c r="A1" s="81" t="s">
        <v>74</v>
      </c>
      <c r="B1" s="82"/>
      <c r="C1" s="82"/>
      <c r="D1" s="82"/>
      <c r="E1" s="82"/>
      <c r="F1" s="82"/>
      <c r="G1" s="82"/>
      <c r="H1" s="82"/>
      <c r="I1" s="82"/>
      <c r="J1" s="82"/>
    </row>
    <row r="2" spans="1:10" ht="15.75" customHeight="1" x14ac:dyDescent="0.15">
      <c r="A2" s="1" t="s">
        <v>0</v>
      </c>
      <c r="B2" s="2"/>
      <c r="C2" s="2"/>
      <c r="D2" s="2"/>
      <c r="E2" s="2"/>
      <c r="F2" s="2"/>
      <c r="G2" s="2"/>
      <c r="H2" s="2"/>
      <c r="I2" s="2"/>
      <c r="J2" s="2"/>
    </row>
    <row r="3" spans="1:10" ht="15.75" customHeight="1" x14ac:dyDescent="0.15">
      <c r="A3" s="2" t="s">
        <v>75</v>
      </c>
      <c r="B3" s="2"/>
      <c r="C3" s="2"/>
      <c r="D3" s="2"/>
      <c r="E3" s="2"/>
      <c r="F3" s="2"/>
      <c r="G3" s="2"/>
      <c r="H3" s="2"/>
      <c r="I3" s="2"/>
      <c r="J3" s="2"/>
    </row>
    <row r="4" spans="1:10" ht="15.75" customHeight="1" x14ac:dyDescent="0.15">
      <c r="A4" s="2" t="s">
        <v>1</v>
      </c>
      <c r="B4" s="2"/>
      <c r="C4" s="2"/>
      <c r="D4" s="2"/>
      <c r="E4" s="2"/>
      <c r="F4" s="2"/>
      <c r="G4" s="2"/>
      <c r="H4" s="2"/>
      <c r="I4" s="2"/>
      <c r="J4" s="2"/>
    </row>
    <row r="5" spans="1:10" ht="15.75" customHeight="1" x14ac:dyDescent="0.15">
      <c r="A5" s="2" t="s">
        <v>76</v>
      </c>
      <c r="B5" s="2"/>
      <c r="C5" s="2"/>
      <c r="D5" s="2"/>
      <c r="E5" s="2"/>
      <c r="F5" s="2"/>
      <c r="G5" s="2"/>
      <c r="H5" s="2"/>
      <c r="I5" s="2"/>
      <c r="J5" s="2"/>
    </row>
    <row r="6" spans="1:10" ht="15.75" customHeight="1" x14ac:dyDescent="0.15">
      <c r="A6" s="2" t="s">
        <v>77</v>
      </c>
      <c r="B6" s="2"/>
      <c r="C6" s="2"/>
      <c r="D6" s="2"/>
      <c r="E6" s="2"/>
      <c r="F6" s="2"/>
      <c r="G6" s="2"/>
      <c r="H6" s="2"/>
      <c r="I6" s="2"/>
      <c r="J6" s="2"/>
    </row>
    <row r="7" spans="1:10" ht="15.75" customHeight="1" x14ac:dyDescent="0.15">
      <c r="A7" s="2"/>
      <c r="B7" s="2"/>
      <c r="C7" s="2"/>
      <c r="D7" s="2"/>
      <c r="E7" s="2"/>
      <c r="F7" s="2"/>
      <c r="G7" s="2"/>
      <c r="H7" s="2"/>
      <c r="I7" s="2"/>
      <c r="J7" s="2"/>
    </row>
    <row r="8" spans="1:10" ht="15.75" customHeight="1" x14ac:dyDescent="0.15">
      <c r="A8" s="2"/>
      <c r="B8" s="2"/>
      <c r="C8" s="2"/>
      <c r="D8" s="2"/>
      <c r="E8" s="2"/>
      <c r="F8" s="2"/>
      <c r="G8" s="2"/>
      <c r="H8" s="2"/>
      <c r="I8" s="2"/>
      <c r="J8" s="2"/>
    </row>
    <row r="9" spans="1:10" ht="15.75" customHeight="1" x14ac:dyDescent="0.15">
      <c r="A9" s="3" t="s">
        <v>3</v>
      </c>
      <c r="B9" s="2"/>
      <c r="C9" s="2"/>
      <c r="D9" s="2"/>
      <c r="E9" s="2"/>
      <c r="F9" s="2"/>
      <c r="G9" s="2"/>
      <c r="H9" s="2"/>
      <c r="I9" s="2"/>
      <c r="J9" s="2"/>
    </row>
    <row r="10" spans="1:10" ht="15.75" customHeight="1" x14ac:dyDescent="0.15">
      <c r="A10" s="4"/>
      <c r="B10" s="4"/>
      <c r="C10" s="5"/>
      <c r="D10" s="5"/>
      <c r="E10" s="5"/>
      <c r="F10" s="5"/>
      <c r="G10" s="5"/>
      <c r="H10" s="5"/>
      <c r="I10" s="5"/>
      <c r="J10" s="5"/>
    </row>
    <row r="11" spans="1:10" ht="15.75" customHeight="1" x14ac:dyDescent="0.15">
      <c r="A11" s="83" t="s">
        <v>4</v>
      </c>
      <c r="B11" s="84"/>
      <c r="C11" s="6">
        <v>600000</v>
      </c>
      <c r="D11" s="5"/>
      <c r="E11" s="5"/>
      <c r="F11" s="5"/>
      <c r="G11" s="5"/>
      <c r="H11" s="5"/>
      <c r="I11" s="5"/>
      <c r="J11" s="5"/>
    </row>
    <row r="12" spans="1:10" ht="15.75" customHeight="1" x14ac:dyDescent="0.15">
      <c r="B12" s="5"/>
      <c r="C12" s="5"/>
      <c r="D12" s="5"/>
      <c r="E12" s="5"/>
      <c r="F12" s="5"/>
      <c r="G12" s="5"/>
      <c r="H12" s="5"/>
      <c r="I12" s="5"/>
      <c r="J12" s="5"/>
    </row>
    <row r="13" spans="1:10" ht="15.75" customHeight="1" x14ac:dyDescent="0.15">
      <c r="A13" s="85" t="s">
        <v>78</v>
      </c>
      <c r="B13" s="40" t="s">
        <v>5</v>
      </c>
      <c r="C13" s="40" t="s">
        <v>6</v>
      </c>
      <c r="D13" s="40" t="s">
        <v>7</v>
      </c>
      <c r="E13" s="40" t="s">
        <v>8</v>
      </c>
      <c r="F13" s="40" t="s">
        <v>7</v>
      </c>
      <c r="G13" s="40" t="s">
        <v>79</v>
      </c>
      <c r="H13" s="40" t="s">
        <v>7</v>
      </c>
      <c r="I13" s="40" t="s">
        <v>80</v>
      </c>
      <c r="J13" s="41" t="s">
        <v>7</v>
      </c>
    </row>
    <row r="14" spans="1:10" ht="15.75" customHeight="1" x14ac:dyDescent="0.15">
      <c r="A14" s="86"/>
      <c r="B14" s="8" t="s">
        <v>81</v>
      </c>
      <c r="C14" s="9">
        <v>750</v>
      </c>
      <c r="D14" s="8" t="s">
        <v>82</v>
      </c>
      <c r="E14" s="42">
        <v>38.266666666666666</v>
      </c>
      <c r="F14" s="8" t="s">
        <v>83</v>
      </c>
      <c r="G14" s="43">
        <v>1</v>
      </c>
      <c r="H14" s="11" t="s">
        <v>10</v>
      </c>
      <c r="I14" s="10">
        <f t="shared" ref="I14:I19" si="0">E14*C14</f>
        <v>28700</v>
      </c>
      <c r="J14" s="11" t="s">
        <v>10</v>
      </c>
    </row>
    <row r="15" spans="1:10" ht="15.75" customHeight="1" x14ac:dyDescent="0.15">
      <c r="A15" s="86"/>
      <c r="B15" s="8" t="s">
        <v>84</v>
      </c>
      <c r="C15" s="9">
        <v>910</v>
      </c>
      <c r="D15" s="8" t="s">
        <v>82</v>
      </c>
      <c r="E15" s="42">
        <v>17.582417582417584</v>
      </c>
      <c r="F15" s="8" t="s">
        <v>83</v>
      </c>
      <c r="G15" s="43">
        <v>1</v>
      </c>
      <c r="H15" s="11" t="s">
        <v>10</v>
      </c>
      <c r="I15" s="10">
        <f t="shared" si="0"/>
        <v>16000.000000000002</v>
      </c>
      <c r="J15" s="11" t="s">
        <v>10</v>
      </c>
    </row>
    <row r="16" spans="1:10" ht="15.75" customHeight="1" x14ac:dyDescent="0.15">
      <c r="A16" s="86"/>
      <c r="B16" s="8" t="s">
        <v>85</v>
      </c>
      <c r="C16" s="9">
        <v>200</v>
      </c>
      <c r="D16" s="8" t="s">
        <v>82</v>
      </c>
      <c r="E16" s="42">
        <v>104.5</v>
      </c>
      <c r="F16" s="8" t="s">
        <v>83</v>
      </c>
      <c r="G16" s="43">
        <v>1</v>
      </c>
      <c r="H16" s="11" t="s">
        <v>10</v>
      </c>
      <c r="I16" s="10">
        <f t="shared" si="0"/>
        <v>20900</v>
      </c>
      <c r="J16" s="11" t="s">
        <v>10</v>
      </c>
    </row>
    <row r="17" spans="1:10" ht="15.75" customHeight="1" x14ac:dyDescent="0.15">
      <c r="A17" s="86"/>
      <c r="B17" s="11" t="s">
        <v>86</v>
      </c>
      <c r="C17" s="44">
        <v>675</v>
      </c>
      <c r="D17" s="11" t="s">
        <v>82</v>
      </c>
      <c r="E17" s="45">
        <v>20</v>
      </c>
      <c r="F17" s="8" t="s">
        <v>83</v>
      </c>
      <c r="G17" s="43">
        <v>1</v>
      </c>
      <c r="H17" s="46" t="s">
        <v>10</v>
      </c>
      <c r="I17" s="10">
        <f t="shared" si="0"/>
        <v>13500</v>
      </c>
      <c r="J17" s="11" t="s">
        <v>10</v>
      </c>
    </row>
    <row r="18" spans="1:10" ht="15.75" customHeight="1" x14ac:dyDescent="0.15">
      <c r="A18" s="86"/>
      <c r="B18" s="11" t="s">
        <v>87</v>
      </c>
      <c r="C18" s="44">
        <v>750</v>
      </c>
      <c r="D18" s="11" t="s">
        <v>82</v>
      </c>
      <c r="E18" s="45">
        <v>26.266666666666666</v>
      </c>
      <c r="F18" s="8" t="s">
        <v>83</v>
      </c>
      <c r="G18" s="43">
        <v>1</v>
      </c>
      <c r="H18" s="46" t="s">
        <v>10</v>
      </c>
      <c r="I18" s="10">
        <f t="shared" si="0"/>
        <v>19700</v>
      </c>
      <c r="J18" s="11" t="s">
        <v>10</v>
      </c>
    </row>
    <row r="19" spans="1:10" ht="15.75" customHeight="1" x14ac:dyDescent="0.15">
      <c r="A19" s="87"/>
      <c r="B19" s="11" t="s">
        <v>88</v>
      </c>
      <c r="C19" s="44">
        <v>500</v>
      </c>
      <c r="D19" s="11" t="s">
        <v>82</v>
      </c>
      <c r="E19" s="45">
        <v>27.2</v>
      </c>
      <c r="F19" s="8" t="s">
        <v>83</v>
      </c>
      <c r="G19" s="43">
        <v>1</v>
      </c>
      <c r="H19" s="46" t="s">
        <v>10</v>
      </c>
      <c r="I19" s="10">
        <f t="shared" si="0"/>
        <v>13600</v>
      </c>
      <c r="J19" s="11" t="s">
        <v>10</v>
      </c>
    </row>
    <row r="20" spans="1:10" ht="15.75" customHeight="1" x14ac:dyDescent="0.15">
      <c r="A20" s="107" t="s">
        <v>11</v>
      </c>
      <c r="B20" s="89"/>
      <c r="C20" s="89"/>
      <c r="D20" s="89"/>
      <c r="E20" s="89"/>
      <c r="F20" s="84"/>
      <c r="G20" s="107" t="s">
        <v>11</v>
      </c>
      <c r="H20" s="84"/>
      <c r="I20" s="13">
        <f>SUM(I14:I19)</f>
        <v>112400</v>
      </c>
      <c r="J20" s="12" t="s">
        <v>10</v>
      </c>
    </row>
    <row r="21" spans="1:10" ht="15.75" customHeight="1" x14ac:dyDescent="0.15">
      <c r="A21" s="5"/>
      <c r="B21" s="5"/>
      <c r="C21" s="14"/>
      <c r="D21" s="5"/>
      <c r="E21" s="5"/>
      <c r="F21" s="5"/>
      <c r="G21" s="5"/>
      <c r="H21" s="5"/>
      <c r="I21" s="5"/>
      <c r="J21" s="5"/>
    </row>
    <row r="22" spans="1:10" ht="15.75" customHeight="1" x14ac:dyDescent="0.15">
      <c r="A22" s="90" t="s">
        <v>89</v>
      </c>
      <c r="B22" s="47" t="s">
        <v>5</v>
      </c>
      <c r="C22" s="47" t="s">
        <v>12</v>
      </c>
      <c r="D22" s="47" t="s">
        <v>7</v>
      </c>
      <c r="E22" s="47" t="s">
        <v>8</v>
      </c>
      <c r="F22" s="47" t="s">
        <v>7</v>
      </c>
      <c r="G22" s="47" t="s">
        <v>79</v>
      </c>
      <c r="H22" s="47" t="s">
        <v>7</v>
      </c>
      <c r="I22" s="47" t="s">
        <v>80</v>
      </c>
      <c r="J22" s="48" t="s">
        <v>7</v>
      </c>
    </row>
    <row r="23" spans="1:10" ht="15.75" customHeight="1" x14ac:dyDescent="0.15">
      <c r="A23" s="86"/>
      <c r="B23" s="49" t="s">
        <v>81</v>
      </c>
      <c r="C23" s="18">
        <f t="shared" ref="C23:C28" si="1">C14</f>
        <v>750</v>
      </c>
      <c r="D23" s="17" t="s">
        <v>82</v>
      </c>
      <c r="E23" s="18">
        <v>25.32</v>
      </c>
      <c r="F23" s="17" t="s">
        <v>83</v>
      </c>
      <c r="G23" s="50">
        <f t="shared" ref="G23:G28" si="2">C23/C14</f>
        <v>1</v>
      </c>
      <c r="H23" s="17" t="s">
        <v>10</v>
      </c>
      <c r="I23" s="18">
        <f t="shared" ref="I23:I28" si="3">C23*E23/G23</f>
        <v>18990</v>
      </c>
      <c r="J23" s="19" t="s">
        <v>10</v>
      </c>
    </row>
    <row r="24" spans="1:10" ht="15.75" customHeight="1" x14ac:dyDescent="0.15">
      <c r="A24" s="86"/>
      <c r="B24" s="17" t="s">
        <v>84</v>
      </c>
      <c r="C24" s="18">
        <f t="shared" si="1"/>
        <v>910</v>
      </c>
      <c r="D24" s="17" t="s">
        <v>82</v>
      </c>
      <c r="E24" s="18">
        <v>30.24</v>
      </c>
      <c r="F24" s="17" t="s">
        <v>83</v>
      </c>
      <c r="G24" s="50">
        <f t="shared" si="2"/>
        <v>1</v>
      </c>
      <c r="H24" s="17" t="s">
        <v>10</v>
      </c>
      <c r="I24" s="18">
        <f t="shared" si="3"/>
        <v>27518.399999999998</v>
      </c>
      <c r="J24" s="19" t="s">
        <v>10</v>
      </c>
    </row>
    <row r="25" spans="1:10" ht="15.75" customHeight="1" x14ac:dyDescent="0.15">
      <c r="A25" s="86"/>
      <c r="B25" s="17" t="s">
        <v>85</v>
      </c>
      <c r="C25" s="18">
        <f t="shared" si="1"/>
        <v>200</v>
      </c>
      <c r="D25" s="17" t="s">
        <v>82</v>
      </c>
      <c r="E25" s="18">
        <v>31.6</v>
      </c>
      <c r="F25" s="17" t="s">
        <v>83</v>
      </c>
      <c r="G25" s="50">
        <f t="shared" si="2"/>
        <v>1</v>
      </c>
      <c r="H25" s="17" t="s">
        <v>10</v>
      </c>
      <c r="I25" s="18">
        <f t="shared" si="3"/>
        <v>6320</v>
      </c>
      <c r="J25" s="19" t="s">
        <v>10</v>
      </c>
    </row>
    <row r="26" spans="1:10" ht="15.75" customHeight="1" x14ac:dyDescent="0.15">
      <c r="A26" s="86"/>
      <c r="B26" s="19" t="s">
        <v>86</v>
      </c>
      <c r="C26" s="18">
        <f t="shared" si="1"/>
        <v>675</v>
      </c>
      <c r="D26" s="19" t="s">
        <v>82</v>
      </c>
      <c r="E26" s="17">
        <v>18.36</v>
      </c>
      <c r="F26" s="17" t="s">
        <v>83</v>
      </c>
      <c r="G26" s="50">
        <f t="shared" si="2"/>
        <v>1</v>
      </c>
      <c r="H26" s="17" t="s">
        <v>10</v>
      </c>
      <c r="I26" s="18">
        <f t="shared" si="3"/>
        <v>12393</v>
      </c>
      <c r="J26" s="19" t="s">
        <v>10</v>
      </c>
    </row>
    <row r="27" spans="1:10" ht="15.75" customHeight="1" x14ac:dyDescent="0.15">
      <c r="A27" s="86"/>
      <c r="B27" s="51" t="s">
        <v>87</v>
      </c>
      <c r="C27" s="18">
        <f t="shared" si="1"/>
        <v>750</v>
      </c>
      <c r="D27" s="51" t="s">
        <v>82</v>
      </c>
      <c r="E27" s="52">
        <v>23.75</v>
      </c>
      <c r="F27" s="17" t="s">
        <v>83</v>
      </c>
      <c r="G27" s="50">
        <f t="shared" si="2"/>
        <v>1</v>
      </c>
      <c r="H27" s="17" t="s">
        <v>10</v>
      </c>
      <c r="I27" s="18">
        <f t="shared" si="3"/>
        <v>17812.5</v>
      </c>
      <c r="J27" s="19" t="s">
        <v>10</v>
      </c>
    </row>
    <row r="28" spans="1:10" ht="15.75" customHeight="1" x14ac:dyDescent="0.15">
      <c r="A28" s="87"/>
      <c r="B28" s="51" t="s">
        <v>88</v>
      </c>
      <c r="C28" s="18">
        <f t="shared" si="1"/>
        <v>500</v>
      </c>
      <c r="D28" s="51" t="s">
        <v>82</v>
      </c>
      <c r="E28" s="52">
        <v>29.4</v>
      </c>
      <c r="F28" s="17" t="s">
        <v>83</v>
      </c>
      <c r="G28" s="50">
        <f t="shared" si="2"/>
        <v>1</v>
      </c>
      <c r="H28" s="17" t="s">
        <v>10</v>
      </c>
      <c r="I28" s="18">
        <f t="shared" si="3"/>
        <v>14700</v>
      </c>
      <c r="J28" s="19" t="s">
        <v>10</v>
      </c>
    </row>
    <row r="29" spans="1:10" ht="15.75" customHeight="1" x14ac:dyDescent="0.15">
      <c r="A29" s="106" t="s">
        <v>11</v>
      </c>
      <c r="B29" s="89"/>
      <c r="C29" s="89"/>
      <c r="D29" s="89"/>
      <c r="E29" s="89"/>
      <c r="F29" s="84"/>
      <c r="G29" s="106" t="s">
        <v>11</v>
      </c>
      <c r="H29" s="84"/>
      <c r="I29" s="21">
        <f>SUM(I23:I28)</f>
        <v>97733.9</v>
      </c>
      <c r="J29" s="20" t="s">
        <v>10</v>
      </c>
    </row>
    <row r="31" spans="1:10" ht="15.75" customHeight="1" x14ac:dyDescent="0.15">
      <c r="A31" s="22" t="s">
        <v>13</v>
      </c>
      <c r="B31" s="22"/>
      <c r="C31" s="23">
        <f>I29/C11</f>
        <v>0.16288983333333332</v>
      </c>
      <c r="D31" s="24" t="e">
        <f ca="1">_xludf.ifs(I29&lt;C11,"lower than your maximum budget.",I29&gt;C11,"higher than your maximum budget",I29=C11,"equal with your maximum budget")</f>
        <v>#NAME?</v>
      </c>
    </row>
    <row r="34" spans="1:10" ht="15.75" customHeight="1" x14ac:dyDescent="0.15">
      <c r="A34" s="24" t="s">
        <v>90</v>
      </c>
    </row>
    <row r="35" spans="1:10" ht="15.75" customHeight="1" x14ac:dyDescent="0.15">
      <c r="A35" s="79" t="s">
        <v>91</v>
      </c>
      <c r="B35" s="80"/>
      <c r="C35" s="80"/>
      <c r="D35" s="80"/>
      <c r="E35" s="80"/>
      <c r="F35" s="80"/>
      <c r="G35" s="80"/>
      <c r="H35" s="80"/>
      <c r="I35" s="80"/>
      <c r="J35" s="80"/>
    </row>
    <row r="36" spans="1:10" ht="15.75" customHeight="1" x14ac:dyDescent="0.15">
      <c r="A36" s="79" t="s">
        <v>92</v>
      </c>
      <c r="B36" s="80"/>
      <c r="C36" s="80"/>
      <c r="D36" s="80"/>
      <c r="E36" s="80"/>
      <c r="F36" s="80"/>
      <c r="G36" s="80"/>
      <c r="H36" s="80"/>
      <c r="I36" s="80"/>
      <c r="J36" s="80"/>
    </row>
    <row r="37" spans="1:10" ht="15.75" customHeight="1" x14ac:dyDescent="0.15">
      <c r="A37" s="79" t="s">
        <v>93</v>
      </c>
      <c r="B37" s="80"/>
      <c r="C37" s="80"/>
      <c r="D37" s="80"/>
      <c r="E37" s="80"/>
      <c r="F37" s="80"/>
      <c r="G37" s="80"/>
      <c r="H37" s="80"/>
      <c r="I37" s="80"/>
      <c r="J37" s="80"/>
    </row>
    <row r="38" spans="1:10" ht="15.75" customHeight="1" x14ac:dyDescent="0.15">
      <c r="A38" s="79" t="s">
        <v>94</v>
      </c>
      <c r="B38" s="80"/>
      <c r="C38" s="80"/>
      <c r="D38" s="80"/>
      <c r="E38" s="80"/>
      <c r="F38" s="80"/>
      <c r="G38" s="80"/>
      <c r="H38" s="80"/>
      <c r="I38" s="80"/>
      <c r="J38" s="80"/>
    </row>
    <row r="39" spans="1:10" ht="15.75" customHeight="1" x14ac:dyDescent="0.15">
      <c r="A39" s="79" t="s">
        <v>95</v>
      </c>
      <c r="B39" s="80"/>
      <c r="C39" s="80"/>
      <c r="D39" s="80"/>
      <c r="E39" s="80"/>
      <c r="F39" s="80"/>
      <c r="G39" s="80"/>
      <c r="H39" s="80"/>
      <c r="I39" s="80"/>
      <c r="J39" s="80"/>
    </row>
  </sheetData>
  <mergeCells count="13">
    <mergeCell ref="A39:J39"/>
    <mergeCell ref="A1:J1"/>
    <mergeCell ref="A11:B11"/>
    <mergeCell ref="A13:A19"/>
    <mergeCell ref="A20:F20"/>
    <mergeCell ref="G20:H20"/>
    <mergeCell ref="A22:A28"/>
    <mergeCell ref="G29:H29"/>
    <mergeCell ref="A29:F29"/>
    <mergeCell ref="A35:J35"/>
    <mergeCell ref="A36:J36"/>
    <mergeCell ref="A37:J37"/>
    <mergeCell ref="A38:J3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48"/>
  <sheetViews>
    <sheetView workbookViewId="0"/>
  </sheetViews>
  <sheetFormatPr baseColWidth="10" defaultColWidth="12.6640625" defaultRowHeight="15.75" customHeight="1" x14ac:dyDescent="0.15"/>
  <cols>
    <col min="1" max="1" width="3.83203125" customWidth="1"/>
    <col min="2" max="2" width="22.1640625" customWidth="1"/>
    <col min="3" max="3" width="12.33203125" customWidth="1"/>
    <col min="4" max="4" width="19.6640625" customWidth="1"/>
    <col min="5" max="5" width="11.5" customWidth="1"/>
    <col min="6" max="6" width="17.6640625" customWidth="1"/>
    <col min="7" max="7" width="12.1640625" customWidth="1"/>
    <col min="8" max="8" width="30.5" customWidth="1"/>
    <col min="9" max="9" width="16.6640625" customWidth="1"/>
  </cols>
  <sheetData>
    <row r="1" spans="1:9" x14ac:dyDescent="0.2">
      <c r="A1" s="81" t="s">
        <v>96</v>
      </c>
      <c r="B1" s="82"/>
      <c r="C1" s="82"/>
      <c r="D1" s="82"/>
      <c r="E1" s="82"/>
      <c r="F1" s="82"/>
      <c r="G1" s="82"/>
      <c r="H1" s="82"/>
      <c r="I1" s="82"/>
    </row>
    <row r="2" spans="1:9" ht="15.75" customHeight="1" x14ac:dyDescent="0.15">
      <c r="A2" s="1" t="s">
        <v>0</v>
      </c>
      <c r="B2" s="2"/>
      <c r="C2" s="53"/>
      <c r="D2" s="2"/>
      <c r="E2" s="2"/>
      <c r="F2" s="2"/>
      <c r="G2" s="2"/>
      <c r="H2" s="2"/>
      <c r="I2" s="2"/>
    </row>
    <row r="3" spans="1:9" ht="15.75" customHeight="1" x14ac:dyDescent="0.15">
      <c r="A3" s="2" t="s">
        <v>97</v>
      </c>
      <c r="B3" s="2"/>
      <c r="C3" s="53"/>
      <c r="D3" s="2"/>
      <c r="E3" s="2"/>
      <c r="F3" s="2"/>
      <c r="G3" s="2"/>
      <c r="H3" s="2"/>
      <c r="I3" s="2"/>
    </row>
    <row r="4" spans="1:9" ht="15.75" customHeight="1" x14ac:dyDescent="0.15">
      <c r="A4" s="2" t="s">
        <v>98</v>
      </c>
      <c r="B4" s="2"/>
      <c r="C4" s="53"/>
      <c r="D4" s="2"/>
      <c r="E4" s="2"/>
      <c r="F4" s="2"/>
      <c r="G4" s="2"/>
      <c r="H4" s="2"/>
      <c r="I4" s="2"/>
    </row>
    <row r="5" spans="1:9" ht="15.75" customHeight="1" x14ac:dyDescent="0.15">
      <c r="A5" s="2" t="s">
        <v>99</v>
      </c>
      <c r="B5" s="2"/>
      <c r="C5" s="53"/>
      <c r="D5" s="2"/>
      <c r="E5" s="2"/>
      <c r="F5" s="2"/>
      <c r="G5" s="2"/>
      <c r="H5" s="2"/>
      <c r="I5" s="2"/>
    </row>
    <row r="6" spans="1:9" ht="15.75" customHeight="1" x14ac:dyDescent="0.15">
      <c r="A6" s="2" t="s">
        <v>100</v>
      </c>
      <c r="B6" s="2"/>
      <c r="C6" s="53"/>
      <c r="D6" s="2"/>
      <c r="E6" s="2"/>
      <c r="F6" s="2"/>
      <c r="G6" s="2"/>
      <c r="H6" s="2"/>
      <c r="I6" s="2"/>
    </row>
    <row r="7" spans="1:9" ht="15.75" customHeight="1" x14ac:dyDescent="0.15">
      <c r="A7" s="2"/>
      <c r="B7" s="2"/>
      <c r="C7" s="53"/>
      <c r="D7" s="2"/>
      <c r="E7" s="2"/>
      <c r="F7" s="2"/>
      <c r="G7" s="2"/>
      <c r="H7" s="2"/>
      <c r="I7" s="2"/>
    </row>
    <row r="8" spans="1:9" ht="15.75" customHeight="1" x14ac:dyDescent="0.15">
      <c r="A8" s="2"/>
      <c r="B8" s="2"/>
      <c r="C8" s="53"/>
      <c r="D8" s="2"/>
      <c r="E8" s="2"/>
      <c r="F8" s="2"/>
      <c r="G8" s="2"/>
      <c r="H8" s="2"/>
      <c r="I8" s="2"/>
    </row>
    <row r="9" spans="1:9" ht="15.75" customHeight="1" x14ac:dyDescent="0.15">
      <c r="A9" s="3" t="s">
        <v>3</v>
      </c>
      <c r="B9" s="2"/>
      <c r="C9" s="53"/>
      <c r="D9" s="2"/>
      <c r="E9" s="2"/>
      <c r="F9" s="2"/>
      <c r="G9" s="2"/>
      <c r="H9" s="2"/>
      <c r="I9" s="2"/>
    </row>
    <row r="10" spans="1:9" ht="15.75" customHeight="1" x14ac:dyDescent="0.15">
      <c r="A10" s="54"/>
      <c r="B10" s="54"/>
      <c r="C10" s="55"/>
      <c r="D10" s="56"/>
      <c r="E10" s="57"/>
      <c r="F10" s="57"/>
      <c r="G10" s="57"/>
      <c r="H10" s="57"/>
      <c r="I10" s="57"/>
    </row>
    <row r="11" spans="1:9" ht="15.75" customHeight="1" x14ac:dyDescent="0.15">
      <c r="A11" s="108" t="s">
        <v>101</v>
      </c>
      <c r="B11" s="80"/>
      <c r="C11" s="80"/>
      <c r="D11" s="58">
        <v>2000</v>
      </c>
      <c r="E11" s="59" t="s">
        <v>102</v>
      </c>
      <c r="F11" s="57"/>
      <c r="G11" s="57"/>
      <c r="H11" s="57"/>
      <c r="I11" s="57"/>
    </row>
    <row r="12" spans="1:9" ht="15.75" customHeight="1" x14ac:dyDescent="0.15">
      <c r="A12" s="54"/>
      <c r="B12" s="54"/>
      <c r="C12" s="55"/>
      <c r="D12" s="56"/>
      <c r="E12" s="57"/>
      <c r="F12" s="57"/>
      <c r="G12" s="57"/>
      <c r="H12" s="57"/>
      <c r="I12" s="57"/>
    </row>
    <row r="13" spans="1:9" ht="15.75" customHeight="1" x14ac:dyDescent="0.15">
      <c r="A13" s="109" t="s">
        <v>103</v>
      </c>
      <c r="B13" s="110" t="s">
        <v>104</v>
      </c>
      <c r="C13" s="84"/>
      <c r="D13" s="111" t="s">
        <v>105</v>
      </c>
      <c r="E13" s="89"/>
      <c r="F13" s="89"/>
      <c r="G13" s="84"/>
      <c r="H13" s="60" t="s">
        <v>106</v>
      </c>
      <c r="I13" s="61" t="s">
        <v>107</v>
      </c>
    </row>
    <row r="14" spans="1:9" ht="15.75" customHeight="1" x14ac:dyDescent="0.15">
      <c r="A14" s="87"/>
      <c r="B14" s="62" t="s">
        <v>108</v>
      </c>
      <c r="C14" s="62" t="s">
        <v>109</v>
      </c>
      <c r="D14" s="63" t="s">
        <v>110</v>
      </c>
      <c r="E14" s="63" t="s">
        <v>111</v>
      </c>
      <c r="F14" s="63" t="s">
        <v>112</v>
      </c>
      <c r="G14" s="63" t="s">
        <v>113</v>
      </c>
      <c r="H14" s="64" t="s">
        <v>114</v>
      </c>
      <c r="I14" s="64" t="s">
        <v>114</v>
      </c>
    </row>
    <row r="15" spans="1:9" ht="15.75" customHeight="1" x14ac:dyDescent="0.15">
      <c r="A15" s="65">
        <v>1</v>
      </c>
      <c r="B15" s="66">
        <v>20</v>
      </c>
      <c r="C15" s="66">
        <v>9</v>
      </c>
      <c r="D15" s="67" t="s">
        <v>115</v>
      </c>
      <c r="E15" s="68">
        <v>15000</v>
      </c>
      <c r="F15" s="69">
        <v>1000</v>
      </c>
      <c r="G15" s="66">
        <v>60</v>
      </c>
      <c r="H15" s="70">
        <f t="shared" ref="H15:H22" si="0">B15*(G15/1000)*C15*(F27/C15)</f>
        <v>29999.999999999996</v>
      </c>
      <c r="I15" s="71">
        <f t="shared" ref="I15:I22" si="1">(H15*$D$11)+(E15*B15)*(F27/F15)</f>
        <v>67500000</v>
      </c>
    </row>
    <row r="16" spans="1:9" ht="15.75" customHeight="1" x14ac:dyDescent="0.15">
      <c r="A16" s="65">
        <v>2</v>
      </c>
      <c r="B16" s="66">
        <v>5</v>
      </c>
      <c r="C16" s="66">
        <v>9</v>
      </c>
      <c r="D16" s="67" t="s">
        <v>116</v>
      </c>
      <c r="E16" s="68">
        <v>800000</v>
      </c>
      <c r="F16" s="69">
        <v>15000</v>
      </c>
      <c r="G16" s="66">
        <v>1200</v>
      </c>
      <c r="H16" s="70">
        <f t="shared" si="0"/>
        <v>120000</v>
      </c>
      <c r="I16" s="71">
        <f t="shared" si="1"/>
        <v>245333333.33333334</v>
      </c>
    </row>
    <row r="17" spans="1:9" ht="15.75" customHeight="1" x14ac:dyDescent="0.15">
      <c r="A17" s="65">
        <v>3</v>
      </c>
      <c r="B17" s="66">
        <v>4</v>
      </c>
      <c r="C17" s="66">
        <v>9</v>
      </c>
      <c r="D17" s="67" t="s">
        <v>117</v>
      </c>
      <c r="E17" s="68">
        <v>500000</v>
      </c>
      <c r="F17" s="69">
        <v>20000</v>
      </c>
      <c r="G17" s="66">
        <v>100</v>
      </c>
      <c r="H17" s="70">
        <f t="shared" si="0"/>
        <v>12000</v>
      </c>
      <c r="I17" s="71">
        <f t="shared" si="1"/>
        <v>27000000</v>
      </c>
    </row>
    <row r="18" spans="1:9" ht="15.75" customHeight="1" x14ac:dyDescent="0.15">
      <c r="A18" s="65">
        <v>4</v>
      </c>
      <c r="B18" s="66">
        <v>3</v>
      </c>
      <c r="C18" s="66">
        <v>9</v>
      </c>
      <c r="D18" s="67" t="s">
        <v>118</v>
      </c>
      <c r="E18" s="68">
        <v>2000000</v>
      </c>
      <c r="F18" s="69">
        <v>10000</v>
      </c>
      <c r="G18" s="66">
        <v>80</v>
      </c>
      <c r="H18" s="70">
        <f t="shared" si="0"/>
        <v>4800</v>
      </c>
      <c r="I18" s="71">
        <f t="shared" si="1"/>
        <v>21600000</v>
      </c>
    </row>
    <row r="19" spans="1:9" ht="15.75" customHeight="1" x14ac:dyDescent="0.15">
      <c r="A19" s="65">
        <v>5</v>
      </c>
      <c r="B19" s="66">
        <v>1</v>
      </c>
      <c r="C19" s="66">
        <v>9</v>
      </c>
      <c r="D19" s="67" t="s">
        <v>119</v>
      </c>
      <c r="E19" s="68">
        <v>1800000</v>
      </c>
      <c r="F19" s="69">
        <v>20000</v>
      </c>
      <c r="G19" s="66">
        <v>150</v>
      </c>
      <c r="H19" s="70">
        <f t="shared" si="0"/>
        <v>3749.9999999999995</v>
      </c>
      <c r="I19" s="71">
        <f t="shared" si="1"/>
        <v>9750000</v>
      </c>
    </row>
    <row r="20" spans="1:9" ht="15.75" customHeight="1" x14ac:dyDescent="0.15">
      <c r="A20" s="65">
        <v>6</v>
      </c>
      <c r="B20" s="66">
        <v>1</v>
      </c>
      <c r="C20" s="66">
        <v>9</v>
      </c>
      <c r="D20" s="67" t="s">
        <v>120</v>
      </c>
      <c r="E20" s="68">
        <v>350000</v>
      </c>
      <c r="F20" s="69">
        <v>2000</v>
      </c>
      <c r="G20" s="66">
        <v>1000</v>
      </c>
      <c r="H20" s="70">
        <f t="shared" si="0"/>
        <v>5000</v>
      </c>
      <c r="I20" s="71">
        <f t="shared" si="1"/>
        <v>10875000</v>
      </c>
    </row>
    <row r="21" spans="1:9" ht="15.75" customHeight="1" x14ac:dyDescent="0.15">
      <c r="A21" s="65">
        <v>7</v>
      </c>
      <c r="B21" s="66">
        <v>1</v>
      </c>
      <c r="C21" s="66">
        <v>9</v>
      </c>
      <c r="D21" s="67" t="s">
        <v>121</v>
      </c>
      <c r="E21" s="68">
        <v>400000</v>
      </c>
      <c r="F21" s="69">
        <v>5000</v>
      </c>
      <c r="G21" s="66">
        <v>800</v>
      </c>
      <c r="H21" s="70">
        <f t="shared" si="0"/>
        <v>6400</v>
      </c>
      <c r="I21" s="71">
        <f t="shared" si="1"/>
        <v>13440000</v>
      </c>
    </row>
    <row r="22" spans="1:9" ht="15.75" customHeight="1" x14ac:dyDescent="0.15">
      <c r="A22" s="65">
        <v>8</v>
      </c>
      <c r="B22" s="66">
        <v>5</v>
      </c>
      <c r="C22" s="66">
        <v>9</v>
      </c>
      <c r="D22" s="67" t="s">
        <v>122</v>
      </c>
      <c r="E22" s="68">
        <v>3000000</v>
      </c>
      <c r="F22" s="69">
        <v>20000</v>
      </c>
      <c r="G22" s="66">
        <v>200</v>
      </c>
      <c r="H22" s="70">
        <f t="shared" si="0"/>
        <v>40000</v>
      </c>
      <c r="I22" s="71">
        <f t="shared" si="1"/>
        <v>110000000</v>
      </c>
    </row>
    <row r="23" spans="1:9" ht="15.75" customHeight="1" x14ac:dyDescent="0.15">
      <c r="A23" s="112" t="s">
        <v>11</v>
      </c>
      <c r="B23" s="89"/>
      <c r="C23" s="89"/>
      <c r="D23" s="84"/>
      <c r="E23" s="72">
        <f>SUM(E15:E22)</f>
        <v>8865000</v>
      </c>
      <c r="F23" s="112" t="s">
        <v>11</v>
      </c>
      <c r="G23" s="84"/>
      <c r="H23" s="73">
        <f t="shared" ref="H23:I23" si="2">SUM(H15:H22)</f>
        <v>221950</v>
      </c>
      <c r="I23" s="72">
        <f t="shared" si="2"/>
        <v>505498333.33333337</v>
      </c>
    </row>
    <row r="24" spans="1:9" ht="15.75" customHeight="1" x14ac:dyDescent="0.15">
      <c r="E24" s="74"/>
      <c r="I24" s="74"/>
    </row>
    <row r="25" spans="1:9" ht="15.75" customHeight="1" x14ac:dyDescent="0.15">
      <c r="A25" s="109" t="s">
        <v>103</v>
      </c>
      <c r="B25" s="110" t="s">
        <v>104</v>
      </c>
      <c r="C25" s="84"/>
      <c r="D25" s="113" t="s">
        <v>123</v>
      </c>
      <c r="E25" s="89"/>
      <c r="F25" s="89"/>
      <c r="G25" s="84"/>
      <c r="H25" s="61" t="s">
        <v>106</v>
      </c>
      <c r="I25" s="61" t="s">
        <v>107</v>
      </c>
    </row>
    <row r="26" spans="1:9" ht="15.75" customHeight="1" x14ac:dyDescent="0.15">
      <c r="A26" s="87"/>
      <c r="B26" s="62" t="s">
        <v>108</v>
      </c>
      <c r="C26" s="62" t="s">
        <v>109</v>
      </c>
      <c r="D26" s="31" t="s">
        <v>110</v>
      </c>
      <c r="E26" s="31" t="s">
        <v>111</v>
      </c>
      <c r="F26" s="31" t="s">
        <v>112</v>
      </c>
      <c r="G26" s="31" t="s">
        <v>113</v>
      </c>
      <c r="H26" s="64" t="s">
        <v>124</v>
      </c>
      <c r="I26" s="64" t="s">
        <v>124</v>
      </c>
    </row>
    <row r="27" spans="1:9" ht="15.75" customHeight="1" x14ac:dyDescent="0.15">
      <c r="A27" s="65">
        <v>1</v>
      </c>
      <c r="B27" s="65">
        <f t="shared" ref="B27:C27" si="3">B15</f>
        <v>20</v>
      </c>
      <c r="C27" s="65">
        <f t="shared" si="3"/>
        <v>9</v>
      </c>
      <c r="D27" s="51" t="s">
        <v>125</v>
      </c>
      <c r="E27" s="75">
        <v>45000</v>
      </c>
      <c r="F27" s="52">
        <v>25000</v>
      </c>
      <c r="G27" s="51">
        <v>10</v>
      </c>
      <c r="H27" s="70">
        <f t="shared" ref="H27:H34" si="4">B15*(G27/1000)*C15*(F27/C15)</f>
        <v>5000</v>
      </c>
      <c r="I27" s="71">
        <f t="shared" ref="I27:I34" si="5">(H27*$D$11)+(E27*B15)</f>
        <v>10900000</v>
      </c>
    </row>
    <row r="28" spans="1:9" ht="15.75" customHeight="1" x14ac:dyDescent="0.15">
      <c r="A28" s="65">
        <v>2</v>
      </c>
      <c r="B28" s="65">
        <f t="shared" ref="B28:C28" si="6">B16</f>
        <v>5</v>
      </c>
      <c r="C28" s="65">
        <f t="shared" si="6"/>
        <v>9</v>
      </c>
      <c r="D28" s="51" t="s">
        <v>126</v>
      </c>
      <c r="E28" s="75">
        <v>1400000</v>
      </c>
      <c r="F28" s="52">
        <v>20000</v>
      </c>
      <c r="G28" s="51">
        <v>800</v>
      </c>
      <c r="H28" s="70">
        <f t="shared" si="4"/>
        <v>80000</v>
      </c>
      <c r="I28" s="71">
        <f t="shared" si="5"/>
        <v>167000000</v>
      </c>
    </row>
    <row r="29" spans="1:9" ht="15.75" customHeight="1" x14ac:dyDescent="0.15">
      <c r="A29" s="65">
        <v>3</v>
      </c>
      <c r="B29" s="65">
        <f t="shared" ref="B29:C29" si="7">B17</f>
        <v>4</v>
      </c>
      <c r="C29" s="65">
        <f t="shared" si="7"/>
        <v>9</v>
      </c>
      <c r="D29" s="51" t="s">
        <v>127</v>
      </c>
      <c r="E29" s="75">
        <v>1300000</v>
      </c>
      <c r="F29" s="52">
        <v>30000</v>
      </c>
      <c r="G29" s="51">
        <v>50</v>
      </c>
      <c r="H29" s="70">
        <f t="shared" si="4"/>
        <v>6000</v>
      </c>
      <c r="I29" s="71">
        <f t="shared" si="5"/>
        <v>17200000</v>
      </c>
    </row>
    <row r="30" spans="1:9" ht="15.75" customHeight="1" x14ac:dyDescent="0.15">
      <c r="A30" s="65">
        <v>4</v>
      </c>
      <c r="B30" s="65">
        <f t="shared" ref="B30:C30" si="8">B18</f>
        <v>3</v>
      </c>
      <c r="C30" s="65">
        <f t="shared" si="8"/>
        <v>9</v>
      </c>
      <c r="D30" s="51" t="s">
        <v>128</v>
      </c>
      <c r="E30" s="75">
        <v>5000000</v>
      </c>
      <c r="F30" s="52">
        <v>20000</v>
      </c>
      <c r="G30" s="51">
        <v>40</v>
      </c>
      <c r="H30" s="70">
        <f t="shared" si="4"/>
        <v>2400</v>
      </c>
      <c r="I30" s="71">
        <f t="shared" si="5"/>
        <v>19800000</v>
      </c>
    </row>
    <row r="31" spans="1:9" ht="15.75" customHeight="1" x14ac:dyDescent="0.15">
      <c r="A31" s="65">
        <v>5</v>
      </c>
      <c r="B31" s="65">
        <f t="shared" ref="B31:C31" si="9">B19</f>
        <v>1</v>
      </c>
      <c r="C31" s="65">
        <f t="shared" si="9"/>
        <v>9</v>
      </c>
      <c r="D31" s="51" t="s">
        <v>129</v>
      </c>
      <c r="E31" s="75">
        <v>4500000</v>
      </c>
      <c r="F31" s="52">
        <v>25000</v>
      </c>
      <c r="G31" s="51">
        <v>100</v>
      </c>
      <c r="H31" s="70">
        <f t="shared" si="4"/>
        <v>2500</v>
      </c>
      <c r="I31" s="71">
        <f t="shared" si="5"/>
        <v>9500000</v>
      </c>
    </row>
    <row r="32" spans="1:9" ht="15.75" customHeight="1" x14ac:dyDescent="0.15">
      <c r="A32" s="65">
        <v>6</v>
      </c>
      <c r="B32" s="65">
        <f t="shared" ref="B32:C32" si="10">B20</f>
        <v>1</v>
      </c>
      <c r="C32" s="65">
        <f t="shared" si="10"/>
        <v>9</v>
      </c>
      <c r="D32" s="51" t="s">
        <v>130</v>
      </c>
      <c r="E32" s="75">
        <v>600000</v>
      </c>
      <c r="F32" s="52">
        <v>5000</v>
      </c>
      <c r="G32" s="51">
        <v>800</v>
      </c>
      <c r="H32" s="70">
        <f t="shared" si="4"/>
        <v>4000</v>
      </c>
      <c r="I32" s="71">
        <f t="shared" si="5"/>
        <v>8600000</v>
      </c>
    </row>
    <row r="33" spans="1:9" ht="15.75" customHeight="1" x14ac:dyDescent="0.15">
      <c r="A33" s="65">
        <v>7</v>
      </c>
      <c r="B33" s="65">
        <f t="shared" ref="B33:C33" si="11">B21</f>
        <v>1</v>
      </c>
      <c r="C33" s="65">
        <f t="shared" si="11"/>
        <v>9</v>
      </c>
      <c r="D33" s="51" t="s">
        <v>131</v>
      </c>
      <c r="E33" s="75">
        <v>800000</v>
      </c>
      <c r="F33" s="52">
        <v>8000</v>
      </c>
      <c r="G33" s="51">
        <v>600</v>
      </c>
      <c r="H33" s="70">
        <f t="shared" si="4"/>
        <v>4800</v>
      </c>
      <c r="I33" s="71">
        <f t="shared" si="5"/>
        <v>10400000</v>
      </c>
    </row>
    <row r="34" spans="1:9" ht="15.75" customHeight="1" x14ac:dyDescent="0.15">
      <c r="A34" s="65">
        <v>8</v>
      </c>
      <c r="B34" s="65">
        <f t="shared" ref="B34:C34" si="12">B22</f>
        <v>5</v>
      </c>
      <c r="C34" s="65">
        <f t="shared" si="12"/>
        <v>9</v>
      </c>
      <c r="D34" s="51" t="s">
        <v>132</v>
      </c>
      <c r="E34" s="75">
        <v>8000000</v>
      </c>
      <c r="F34" s="52">
        <v>40000</v>
      </c>
      <c r="G34" s="51">
        <v>70</v>
      </c>
      <c r="H34" s="70">
        <f t="shared" si="4"/>
        <v>14000.000000000002</v>
      </c>
      <c r="I34" s="71">
        <f t="shared" si="5"/>
        <v>68000000</v>
      </c>
    </row>
    <row r="35" spans="1:9" ht="15.75" customHeight="1" x14ac:dyDescent="0.15">
      <c r="A35" s="112" t="s">
        <v>11</v>
      </c>
      <c r="B35" s="89"/>
      <c r="C35" s="89"/>
      <c r="D35" s="84"/>
      <c r="E35" s="72">
        <f>SUM(E27:E34)</f>
        <v>21645000</v>
      </c>
      <c r="F35" s="112" t="s">
        <v>11</v>
      </c>
      <c r="G35" s="84"/>
      <c r="H35" s="73">
        <f t="shared" ref="H35:I35" si="13">SUM(H27:H34)</f>
        <v>118700</v>
      </c>
      <c r="I35" s="72">
        <f t="shared" si="13"/>
        <v>311400000</v>
      </c>
    </row>
    <row r="36" spans="1:9" ht="15.75" customHeight="1" x14ac:dyDescent="0.15">
      <c r="G36" s="74"/>
    </row>
    <row r="37" spans="1:9" ht="15.75" customHeight="1" x14ac:dyDescent="0.15">
      <c r="G37" s="74"/>
    </row>
    <row r="38" spans="1:9" ht="15.75" customHeight="1" x14ac:dyDescent="0.15">
      <c r="A38" s="112" t="s">
        <v>133</v>
      </c>
      <c r="B38" s="89"/>
      <c r="C38" s="89"/>
      <c r="D38" s="89"/>
      <c r="E38" s="84"/>
      <c r="G38" s="74"/>
    </row>
    <row r="39" spans="1:9" ht="15.75" customHeight="1" x14ac:dyDescent="0.15">
      <c r="A39" s="95" t="s">
        <v>13</v>
      </c>
      <c r="B39" s="84"/>
      <c r="C39" s="76">
        <f>E35/E23</f>
        <v>2.4416243654822334</v>
      </c>
      <c r="D39" s="77" t="e">
        <f ca="1">_xludf.ifs(E35&lt;E23,"lower than conventional technologies",E35&gt;E23,"higher than conventional technologies",E35=E23,"equal with conventional technologies")</f>
        <v>#NAME?</v>
      </c>
      <c r="E39" s="78"/>
      <c r="F39" s="80"/>
      <c r="G39" s="80"/>
      <c r="H39" s="80"/>
    </row>
    <row r="40" spans="1:9" ht="15.75" customHeight="1" x14ac:dyDescent="0.15">
      <c r="A40" s="95" t="s">
        <v>134</v>
      </c>
      <c r="B40" s="84"/>
      <c r="C40" s="72">
        <f>I23-I35</f>
        <v>194098333.33333337</v>
      </c>
      <c r="D40" s="77" t="s">
        <v>135</v>
      </c>
      <c r="E40" s="78"/>
      <c r="G40" s="74"/>
    </row>
    <row r="43" spans="1:9" ht="15.75" customHeight="1" x14ac:dyDescent="0.15">
      <c r="A43" s="24" t="s">
        <v>136</v>
      </c>
    </row>
    <row r="44" spans="1:9" ht="13" x14ac:dyDescent="0.15">
      <c r="A44" s="79" t="s">
        <v>137</v>
      </c>
      <c r="B44" s="80"/>
      <c r="C44" s="80"/>
      <c r="D44" s="80"/>
      <c r="E44" s="80"/>
      <c r="F44" s="80"/>
      <c r="G44" s="80"/>
      <c r="H44" s="80"/>
      <c r="I44" s="80"/>
    </row>
    <row r="45" spans="1:9" ht="13" x14ac:dyDescent="0.15">
      <c r="A45" s="79" t="s">
        <v>138</v>
      </c>
      <c r="B45" s="80"/>
      <c r="C45" s="80"/>
      <c r="D45" s="80"/>
      <c r="E45" s="80"/>
      <c r="F45" s="80"/>
      <c r="G45" s="80"/>
      <c r="H45" s="80"/>
      <c r="I45" s="80"/>
    </row>
    <row r="46" spans="1:9" ht="13" x14ac:dyDescent="0.15">
      <c r="A46" s="79" t="s">
        <v>139</v>
      </c>
      <c r="B46" s="80"/>
      <c r="C46" s="80"/>
      <c r="D46" s="80"/>
      <c r="E46" s="80"/>
      <c r="F46" s="80"/>
      <c r="G46" s="80"/>
      <c r="H46" s="80"/>
      <c r="I46" s="80"/>
    </row>
    <row r="47" spans="1:9" ht="13" x14ac:dyDescent="0.15">
      <c r="A47" s="79" t="s">
        <v>140</v>
      </c>
      <c r="B47" s="80"/>
      <c r="C47" s="80"/>
      <c r="D47" s="80"/>
      <c r="E47" s="80"/>
      <c r="F47" s="80"/>
      <c r="G47" s="80"/>
      <c r="H47" s="80"/>
      <c r="I47" s="80"/>
    </row>
    <row r="48" spans="1:9" ht="13" x14ac:dyDescent="0.15">
      <c r="A48" s="79" t="s">
        <v>141</v>
      </c>
      <c r="B48" s="80"/>
      <c r="C48" s="80"/>
      <c r="D48" s="80"/>
      <c r="E48" s="80"/>
      <c r="F48" s="80"/>
      <c r="G48" s="80"/>
      <c r="H48" s="80"/>
      <c r="I48" s="80"/>
    </row>
  </sheetData>
  <mergeCells count="21">
    <mergeCell ref="A45:I45"/>
    <mergeCell ref="A46:I46"/>
    <mergeCell ref="A47:I47"/>
    <mergeCell ref="A48:I48"/>
    <mergeCell ref="A25:A26"/>
    <mergeCell ref="B25:C25"/>
    <mergeCell ref="D25:G25"/>
    <mergeCell ref="A35:D35"/>
    <mergeCell ref="F35:G35"/>
    <mergeCell ref="A38:E38"/>
    <mergeCell ref="F39:H39"/>
    <mergeCell ref="A23:D23"/>
    <mergeCell ref="F23:G23"/>
    <mergeCell ref="A39:B39"/>
    <mergeCell ref="A40:B40"/>
    <mergeCell ref="A44:I44"/>
    <mergeCell ref="A1:I1"/>
    <mergeCell ref="A11:C11"/>
    <mergeCell ref="A13:A14"/>
    <mergeCell ref="B13:C13"/>
    <mergeCell ref="D13:G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Plastic bottle</vt:lpstr>
      <vt:lpstr>Refillable Amenities</vt:lpstr>
      <vt:lpstr>Paper Product</vt:lpstr>
      <vt:lpstr>Eco Cleaning Product</vt:lpstr>
      <vt:lpstr>Electronic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arum</cp:lastModifiedBy>
  <dcterms:modified xsi:type="dcterms:W3CDTF">2025-07-27T19:03:57Z</dcterms:modified>
</cp:coreProperties>
</file>